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Stainthorp\Desktop\"/>
    </mc:Choice>
  </mc:AlternateContent>
  <bookViews>
    <workbookView xWindow="6825" yWindow="15" windowWidth="9690" windowHeight="10965" tabRatio="888"/>
  </bookViews>
  <sheets>
    <sheet name="Summary" sheetId="3" r:id="rId1"/>
    <sheet name="Lighting Cost Worksheet" sheetId="2" r:id="rId2"/>
    <sheet name="Appliance Cost Worksheet" sheetId="1" r:id="rId3"/>
    <sheet name="Computer Power Management" sheetId="12" r:id="rId4"/>
    <sheet name="HVAC Worksheet" sheetId="17" r:id="rId5"/>
    <sheet name="Lighting Print Out Sheet" sheetId="13" r:id="rId6"/>
    <sheet name="Appliance Print Out Sheet" sheetId="14" r:id="rId7"/>
    <sheet name="HVAC Worksheet Print Out" sheetId="16" r:id="rId8"/>
    <sheet name="Computer Assesment Print Out" sheetId="15" r:id="rId9"/>
    <sheet name="Assumptions and Methodology" sheetId="7" r:id="rId10"/>
  </sheets>
  <definedNames>
    <definedName name="_xlnm.Print_Area" localSheetId="2">'Appliance Cost Worksheet'!$A$1:$AD$32</definedName>
    <definedName name="_xlnm.Print_Area" localSheetId="6">'Appliance Print Out Sheet'!$A$1:$N$28</definedName>
    <definedName name="_xlnm.Print_Area" localSheetId="9">'Assumptions and Methodology'!$A$1:$O$53</definedName>
    <definedName name="_xlnm.Print_Area" localSheetId="8">'Computer Assesment Print Out'!$A$1:$O$33</definedName>
    <definedName name="_xlnm.Print_Area" localSheetId="3">'Computer Power Management'!$A$1:$AB$42</definedName>
    <definedName name="_xlnm.Print_Area" localSheetId="4">'HVAC Worksheet'!$A$1:$N$16</definedName>
    <definedName name="_xlnm.Print_Area" localSheetId="7">'HVAC Worksheet Print Out'!$A$1:$N$15</definedName>
    <definedName name="_xlnm.Print_Area" localSheetId="1">'Lighting Cost Worksheet'!$A$1:$AB$33</definedName>
    <definedName name="_xlnm.Print_Area" localSheetId="5">'Lighting Print Out Sheet'!$A$1:$T$20</definedName>
  </definedNames>
  <calcPr calcId="152511"/>
</workbook>
</file>

<file path=xl/calcChain.xml><?xml version="1.0" encoding="utf-8"?>
<calcChain xmlns="http://schemas.openxmlformats.org/spreadsheetml/2006/main">
  <c r="C4" i="15" l="1"/>
  <c r="E3" i="14"/>
  <c r="C4" i="13"/>
  <c r="I12" i="1"/>
  <c r="J12" i="1" s="1"/>
  <c r="K12" i="1" s="1"/>
  <c r="Z12" i="1" s="1"/>
  <c r="G9" i="14"/>
  <c r="F9" i="14"/>
  <c r="L10" i="13"/>
  <c r="I46" i="2"/>
  <c r="J46" i="2"/>
  <c r="K46" i="2" s="1"/>
  <c r="L46" i="2" s="1"/>
  <c r="AA46" i="2"/>
  <c r="I152" i="12"/>
  <c r="K152" i="12" s="1"/>
  <c r="I151" i="12"/>
  <c r="K151" i="12" s="1"/>
  <c r="I150" i="12"/>
  <c r="K150" i="12" s="1"/>
  <c r="I107" i="12"/>
  <c r="K107" i="12"/>
  <c r="I108" i="12"/>
  <c r="K108" i="12"/>
  <c r="I109" i="12"/>
  <c r="K109" i="12"/>
  <c r="I110" i="12"/>
  <c r="K110" i="12"/>
  <c r="I111" i="12"/>
  <c r="K111" i="12"/>
  <c r="I112" i="12"/>
  <c r="K112" i="12"/>
  <c r="I119" i="12"/>
  <c r="K119" i="12"/>
  <c r="I120" i="12"/>
  <c r="K120" i="12"/>
  <c r="I121" i="12"/>
  <c r="K121" i="12"/>
  <c r="I118" i="12"/>
  <c r="K118" i="12"/>
  <c r="I122" i="12"/>
  <c r="K122" i="12"/>
  <c r="I64" i="12"/>
  <c r="K64" i="12" s="1"/>
  <c r="I65" i="12"/>
  <c r="I66" i="12"/>
  <c r="K66" i="12" s="1"/>
  <c r="I67" i="12"/>
  <c r="I68" i="12"/>
  <c r="K68" i="12" s="1"/>
  <c r="I69" i="12"/>
  <c r="I72" i="12"/>
  <c r="K72" i="12" s="1"/>
  <c r="I70" i="12"/>
  <c r="I71" i="12"/>
  <c r="K71" i="12" s="1"/>
  <c r="I73" i="12"/>
  <c r="I74" i="12"/>
  <c r="K74" i="12" s="1"/>
  <c r="I75" i="12"/>
  <c r="I76" i="12"/>
  <c r="K76" i="12" s="1"/>
  <c r="C11" i="12"/>
  <c r="N107" i="12" s="1"/>
  <c r="M152" i="12"/>
  <c r="M150" i="12"/>
  <c r="M107" i="12"/>
  <c r="M108" i="12"/>
  <c r="M109" i="12"/>
  <c r="M110" i="12"/>
  <c r="M111" i="12"/>
  <c r="M112" i="12"/>
  <c r="M119" i="12"/>
  <c r="M120" i="12"/>
  <c r="M121" i="12"/>
  <c r="M118" i="12"/>
  <c r="M122" i="12"/>
  <c r="M64" i="12"/>
  <c r="M66" i="12"/>
  <c r="M68" i="12"/>
  <c r="M72" i="12"/>
  <c r="M71" i="12"/>
  <c r="M74" i="12"/>
  <c r="M76" i="12"/>
  <c r="N111" i="12"/>
  <c r="N121" i="12"/>
  <c r="N72" i="12"/>
  <c r="J150" i="12"/>
  <c r="J110" i="12"/>
  <c r="J120" i="12"/>
  <c r="J64" i="12"/>
  <c r="J68" i="12"/>
  <c r="J71" i="12"/>
  <c r="J76" i="12"/>
  <c r="I170" i="12"/>
  <c r="M170" i="12" s="1"/>
  <c r="K170" i="12"/>
  <c r="L170" i="12" s="1"/>
  <c r="I169" i="12"/>
  <c r="M169" i="12"/>
  <c r="N169" i="12" s="1"/>
  <c r="K169" i="12"/>
  <c r="I168" i="12"/>
  <c r="J168" i="12" s="1"/>
  <c r="K168" i="12"/>
  <c r="I167" i="12"/>
  <c r="J167" i="12" s="1"/>
  <c r="M167" i="12"/>
  <c r="K167" i="12"/>
  <c r="L167" i="12" s="1"/>
  <c r="I166" i="12"/>
  <c r="M166" i="12" s="1"/>
  <c r="K166" i="12"/>
  <c r="L166" i="12" s="1"/>
  <c r="I165" i="12"/>
  <c r="M165" i="12"/>
  <c r="N165" i="12" s="1"/>
  <c r="K165" i="12"/>
  <c r="I164" i="12"/>
  <c r="J164" i="12" s="1"/>
  <c r="K164" i="12"/>
  <c r="I163" i="12"/>
  <c r="J163" i="12" s="1"/>
  <c r="M163" i="12"/>
  <c r="K163" i="12"/>
  <c r="L163" i="12" s="1"/>
  <c r="I162" i="12"/>
  <c r="M162" i="12" s="1"/>
  <c r="K162" i="12"/>
  <c r="L162" i="12" s="1"/>
  <c r="I161" i="12"/>
  <c r="M161" i="12"/>
  <c r="N161" i="12" s="1"/>
  <c r="K161" i="12"/>
  <c r="I160" i="12"/>
  <c r="J160" i="12" s="1"/>
  <c r="K160" i="12"/>
  <c r="I159" i="12"/>
  <c r="J159" i="12" s="1"/>
  <c r="M159" i="12"/>
  <c r="K159" i="12"/>
  <c r="L159" i="12" s="1"/>
  <c r="I158" i="12"/>
  <c r="M158" i="12" s="1"/>
  <c r="K158" i="12"/>
  <c r="L158" i="12" s="1"/>
  <c r="I157" i="12"/>
  <c r="M157" i="12"/>
  <c r="N157" i="12" s="1"/>
  <c r="K157" i="12"/>
  <c r="I156" i="12"/>
  <c r="J156" i="12" s="1"/>
  <c r="K156" i="12"/>
  <c r="I155" i="12"/>
  <c r="J155" i="12" s="1"/>
  <c r="M155" i="12"/>
  <c r="K155" i="12"/>
  <c r="L155" i="12" s="1"/>
  <c r="I154" i="12"/>
  <c r="M154" i="12" s="1"/>
  <c r="K154" i="12"/>
  <c r="L154" i="12" s="1"/>
  <c r="I153" i="12"/>
  <c r="M153" i="12"/>
  <c r="N153" i="12" s="1"/>
  <c r="K153" i="12"/>
  <c r="C142" i="12"/>
  <c r="I127" i="12"/>
  <c r="M127" i="12"/>
  <c r="N127" i="12" s="1"/>
  <c r="K127" i="12"/>
  <c r="I126" i="12"/>
  <c r="J126" i="12" s="1"/>
  <c r="K126" i="12"/>
  <c r="I125" i="12"/>
  <c r="J125" i="12" s="1"/>
  <c r="M125" i="12"/>
  <c r="K125" i="12"/>
  <c r="L125" i="12" s="1"/>
  <c r="I124" i="12"/>
  <c r="K124" i="12"/>
  <c r="L124" i="12" s="1"/>
  <c r="I123" i="12"/>
  <c r="M123" i="12"/>
  <c r="N123" i="12" s="1"/>
  <c r="K123" i="12"/>
  <c r="I117" i="12"/>
  <c r="J117" i="12" s="1"/>
  <c r="K117" i="12"/>
  <c r="I116" i="12"/>
  <c r="J116" i="12" s="1"/>
  <c r="M116" i="12"/>
  <c r="K116" i="12"/>
  <c r="L116" i="12" s="1"/>
  <c r="I115" i="12"/>
  <c r="K115" i="12"/>
  <c r="L115" i="12" s="1"/>
  <c r="I114" i="12"/>
  <c r="M114" i="12"/>
  <c r="N114" i="12" s="1"/>
  <c r="K114" i="12"/>
  <c r="I113" i="12"/>
  <c r="J113" i="12" s="1"/>
  <c r="K113" i="12"/>
  <c r="C99" i="12"/>
  <c r="I84" i="12"/>
  <c r="K84" i="12"/>
  <c r="L84" i="12" s="1"/>
  <c r="I83" i="12"/>
  <c r="M83" i="12"/>
  <c r="N83" i="12" s="1"/>
  <c r="K83" i="12"/>
  <c r="I82" i="12"/>
  <c r="M82" i="12" s="1"/>
  <c r="N82" i="12" s="1"/>
  <c r="K82" i="12"/>
  <c r="I81" i="12"/>
  <c r="J81" i="12" s="1"/>
  <c r="M81" i="12"/>
  <c r="K81" i="12"/>
  <c r="L81" i="12" s="1"/>
  <c r="I80" i="12"/>
  <c r="K80" i="12"/>
  <c r="L80" i="12" s="1"/>
  <c r="I79" i="12"/>
  <c r="M79" i="12"/>
  <c r="N79" i="12" s="1"/>
  <c r="K79" i="12"/>
  <c r="I78" i="12"/>
  <c r="M78" i="12" s="1"/>
  <c r="N78" i="12" s="1"/>
  <c r="K78" i="12"/>
  <c r="I77" i="12"/>
  <c r="J77" i="12" s="1"/>
  <c r="M77" i="12"/>
  <c r="K77" i="12"/>
  <c r="L77" i="12" s="1"/>
  <c r="C56" i="12"/>
  <c r="I53" i="1"/>
  <c r="J53" i="1"/>
  <c r="K53" i="1" s="1"/>
  <c r="Z53" i="1"/>
  <c r="I101" i="1"/>
  <c r="J101" i="1"/>
  <c r="K101" i="1" s="1"/>
  <c r="Z101" i="1"/>
  <c r="I123" i="1"/>
  <c r="J123" i="1"/>
  <c r="K123" i="1" s="1"/>
  <c r="Z123" i="1"/>
  <c r="I14" i="1"/>
  <c r="J14" i="1"/>
  <c r="K14" i="1" s="1"/>
  <c r="Z14" i="1"/>
  <c r="I47" i="1"/>
  <c r="J47" i="1"/>
  <c r="K47" i="1" s="1"/>
  <c r="Z47" i="1"/>
  <c r="I93" i="1"/>
  <c r="J93" i="1"/>
  <c r="K93" i="1" s="1"/>
  <c r="Z93" i="1"/>
  <c r="Z16" i="1"/>
  <c r="Z18" i="1"/>
  <c r="Z20" i="1"/>
  <c r="Z22" i="1"/>
  <c r="Z24" i="1"/>
  <c r="Z26" i="1"/>
  <c r="Z28" i="1"/>
  <c r="Z30" i="1"/>
  <c r="Z45" i="1"/>
  <c r="Z49" i="1"/>
  <c r="Z51" i="1"/>
  <c r="Z55" i="1"/>
  <c r="Z57" i="1"/>
  <c r="Z59" i="1"/>
  <c r="Z61" i="1"/>
  <c r="Z63" i="1"/>
  <c r="Z83" i="1"/>
  <c r="Z85" i="1"/>
  <c r="Z87" i="1"/>
  <c r="Z89" i="1"/>
  <c r="Z91" i="1"/>
  <c r="Z95" i="1"/>
  <c r="Z97" i="1"/>
  <c r="Z99" i="1"/>
  <c r="Z121" i="1"/>
  <c r="Z125" i="1"/>
  <c r="Z127" i="1"/>
  <c r="Z129" i="1"/>
  <c r="Z131" i="1"/>
  <c r="Z133" i="1"/>
  <c r="Z135" i="1"/>
  <c r="Z137" i="1"/>
  <c r="Z139" i="1"/>
  <c r="AB8" i="1"/>
  <c r="AB79" i="1" s="1"/>
  <c r="C6" i="1"/>
  <c r="AB117" i="1"/>
  <c r="G54" i="1"/>
  <c r="F54" i="1"/>
  <c r="K54" i="1" s="1"/>
  <c r="X54" i="1"/>
  <c r="Z54" i="1"/>
  <c r="F102" i="1"/>
  <c r="K102" i="1"/>
  <c r="W102" i="1"/>
  <c r="Z102" i="1"/>
  <c r="F124" i="1"/>
  <c r="K124" i="1"/>
  <c r="W124" i="1"/>
  <c r="G124" i="1"/>
  <c r="X124" i="1" s="1"/>
  <c r="Z124" i="1"/>
  <c r="F15" i="1"/>
  <c r="K15" i="1"/>
  <c r="W15" i="1"/>
  <c r="Z15" i="1"/>
  <c r="F48" i="1"/>
  <c r="K48" i="1"/>
  <c r="W48" i="1"/>
  <c r="Z48" i="1"/>
  <c r="F94" i="1"/>
  <c r="W94" i="1"/>
  <c r="G94" i="1"/>
  <c r="X94" i="1"/>
  <c r="K94" i="1"/>
  <c r="Z94" i="1"/>
  <c r="Z17" i="1"/>
  <c r="Z19" i="1"/>
  <c r="Z21" i="1"/>
  <c r="Z23" i="1"/>
  <c r="Z25" i="1"/>
  <c r="Z27" i="1"/>
  <c r="Z29" i="1"/>
  <c r="Z31" i="1"/>
  <c r="Z46" i="1"/>
  <c r="Z50" i="1"/>
  <c r="Z52" i="1"/>
  <c r="Z56" i="1"/>
  <c r="Z58" i="1"/>
  <c r="Z60" i="1"/>
  <c r="Z62" i="1"/>
  <c r="Z64" i="1"/>
  <c r="Z84" i="1"/>
  <c r="Z86" i="1"/>
  <c r="Z88" i="1"/>
  <c r="Z90" i="1"/>
  <c r="Z92" i="1"/>
  <c r="Z96" i="1"/>
  <c r="Z98" i="1"/>
  <c r="Z100" i="1"/>
  <c r="Z122" i="1"/>
  <c r="Z126" i="1"/>
  <c r="Z128" i="1"/>
  <c r="Z130" i="1"/>
  <c r="Z132" i="1"/>
  <c r="Z134" i="1"/>
  <c r="Z136" i="1"/>
  <c r="Z138" i="1"/>
  <c r="Z140" i="1"/>
  <c r="AB7" i="1"/>
  <c r="AB6" i="1"/>
  <c r="AB41" i="1"/>
  <c r="AB40" i="1"/>
  <c r="L14" i="1"/>
  <c r="G48" i="1"/>
  <c r="L94" i="1"/>
  <c r="I16" i="1"/>
  <c r="J16" i="1" s="1"/>
  <c r="K16" i="1" s="1"/>
  <c r="F17" i="1"/>
  <c r="K17" i="1" s="1"/>
  <c r="I18" i="1"/>
  <c r="J18" i="1" s="1"/>
  <c r="K18" i="1" s="1"/>
  <c r="F19" i="1"/>
  <c r="K19" i="1" s="1"/>
  <c r="L20" i="1"/>
  <c r="AA20" i="1" s="1"/>
  <c r="I20" i="1"/>
  <c r="J20" i="1" s="1"/>
  <c r="K20" i="1" s="1"/>
  <c r="F21" i="1"/>
  <c r="K21" i="1" s="1"/>
  <c r="I22" i="1"/>
  <c r="J22" i="1" s="1"/>
  <c r="K22" i="1" s="1"/>
  <c r="F23" i="1"/>
  <c r="K23" i="1" s="1"/>
  <c r="L24" i="1"/>
  <c r="I24" i="1"/>
  <c r="J24" i="1" s="1"/>
  <c r="K24" i="1" s="1"/>
  <c r="F25" i="1"/>
  <c r="K25" i="1" s="1"/>
  <c r="I26" i="1"/>
  <c r="J26" i="1" s="1"/>
  <c r="K26" i="1" s="1"/>
  <c r="F27" i="1"/>
  <c r="K27" i="1" s="1"/>
  <c r="L28" i="1"/>
  <c r="I28" i="1"/>
  <c r="J28" i="1" s="1"/>
  <c r="K28" i="1" s="1"/>
  <c r="F29" i="1"/>
  <c r="K29" i="1" s="1"/>
  <c r="I30" i="1"/>
  <c r="J30" i="1" s="1"/>
  <c r="K30" i="1" s="1"/>
  <c r="F31" i="1"/>
  <c r="K31" i="1" s="1"/>
  <c r="L45" i="1"/>
  <c r="AA45" i="1" s="1"/>
  <c r="I45" i="1"/>
  <c r="J45" i="1" s="1"/>
  <c r="K45" i="1" s="1"/>
  <c r="F46" i="1"/>
  <c r="K46" i="1" s="1"/>
  <c r="I49" i="1"/>
  <c r="J49" i="1" s="1"/>
  <c r="K49" i="1" s="1"/>
  <c r="F50" i="1"/>
  <c r="K50" i="1" s="1"/>
  <c r="L51" i="1"/>
  <c r="I51" i="1"/>
  <c r="J51" i="1" s="1"/>
  <c r="K51" i="1" s="1"/>
  <c r="F52" i="1"/>
  <c r="K52" i="1" s="1"/>
  <c r="I55" i="1"/>
  <c r="J55" i="1" s="1"/>
  <c r="K55" i="1" s="1"/>
  <c r="F56" i="1"/>
  <c r="K56" i="1" s="1"/>
  <c r="L57" i="1"/>
  <c r="AA57" i="1" s="1"/>
  <c r="I57" i="1"/>
  <c r="J57" i="1" s="1"/>
  <c r="K57" i="1" s="1"/>
  <c r="F58" i="1"/>
  <c r="K58" i="1" s="1"/>
  <c r="I59" i="1"/>
  <c r="J59" i="1" s="1"/>
  <c r="K59" i="1" s="1"/>
  <c r="F60" i="1"/>
  <c r="K60" i="1" s="1"/>
  <c r="L60" i="1"/>
  <c r="AA60" i="1" s="1"/>
  <c r="I61" i="1"/>
  <c r="J61" i="1" s="1"/>
  <c r="K61" i="1" s="1"/>
  <c r="F62" i="1"/>
  <c r="K62" i="1" s="1"/>
  <c r="I63" i="1"/>
  <c r="J63" i="1" s="1"/>
  <c r="K63" i="1" s="1"/>
  <c r="F64" i="1"/>
  <c r="K64" i="1" s="1"/>
  <c r="L64" i="1"/>
  <c r="I83" i="1"/>
  <c r="J83" i="1" s="1"/>
  <c r="K83" i="1" s="1"/>
  <c r="F84" i="1"/>
  <c r="K84" i="1" s="1"/>
  <c r="L84" i="1"/>
  <c r="AA84" i="1" s="1"/>
  <c r="I85" i="1"/>
  <c r="J85" i="1" s="1"/>
  <c r="K85" i="1" s="1"/>
  <c r="F86" i="1"/>
  <c r="K86" i="1" s="1"/>
  <c r="L86" i="1"/>
  <c r="AA86" i="1" s="1"/>
  <c r="I87" i="1"/>
  <c r="J87" i="1" s="1"/>
  <c r="K87" i="1" s="1"/>
  <c r="F88" i="1"/>
  <c r="K88" i="1" s="1"/>
  <c r="L88" i="1"/>
  <c r="AA88" i="1" s="1"/>
  <c r="I89" i="1"/>
  <c r="J89" i="1" s="1"/>
  <c r="K89" i="1" s="1"/>
  <c r="F90" i="1"/>
  <c r="K90" i="1" s="1"/>
  <c r="L90" i="1"/>
  <c r="AA90" i="1" s="1"/>
  <c r="I91" i="1"/>
  <c r="J91" i="1" s="1"/>
  <c r="K91" i="1" s="1"/>
  <c r="F92" i="1"/>
  <c r="K92" i="1" s="1"/>
  <c r="L92" i="1"/>
  <c r="I95" i="1"/>
  <c r="J95" i="1" s="1"/>
  <c r="K95" i="1" s="1"/>
  <c r="F96" i="1"/>
  <c r="K96" i="1" s="1"/>
  <c r="L96" i="1"/>
  <c r="AA96" i="1" s="1"/>
  <c r="I97" i="1"/>
  <c r="J97" i="1" s="1"/>
  <c r="K97" i="1" s="1"/>
  <c r="F98" i="1"/>
  <c r="K98" i="1" s="1"/>
  <c r="L98" i="1"/>
  <c r="AA98" i="1" s="1"/>
  <c r="I99" i="1"/>
  <c r="J99" i="1" s="1"/>
  <c r="K99" i="1" s="1"/>
  <c r="F100" i="1"/>
  <c r="K100" i="1" s="1"/>
  <c r="L100" i="1"/>
  <c r="AA100" i="1" s="1"/>
  <c r="I121" i="1"/>
  <c r="J121" i="1" s="1"/>
  <c r="K121" i="1" s="1"/>
  <c r="F122" i="1"/>
  <c r="K122" i="1" s="1"/>
  <c r="L122" i="1"/>
  <c r="I125" i="1"/>
  <c r="J125" i="1" s="1"/>
  <c r="K125" i="1" s="1"/>
  <c r="F126" i="1"/>
  <c r="K126" i="1" s="1"/>
  <c r="L126" i="1"/>
  <c r="AA126" i="1" s="1"/>
  <c r="I127" i="1"/>
  <c r="J127" i="1" s="1"/>
  <c r="K127" i="1" s="1"/>
  <c r="F128" i="1"/>
  <c r="K128" i="1" s="1"/>
  <c r="L128" i="1"/>
  <c r="AA128" i="1" s="1"/>
  <c r="I129" i="1"/>
  <c r="J129" i="1" s="1"/>
  <c r="K129" i="1" s="1"/>
  <c r="F130" i="1"/>
  <c r="K130" i="1" s="1"/>
  <c r="L130" i="1"/>
  <c r="AA130" i="1" s="1"/>
  <c r="I131" i="1"/>
  <c r="J131" i="1" s="1"/>
  <c r="K131" i="1" s="1"/>
  <c r="F132" i="1"/>
  <c r="K132" i="1" s="1"/>
  <c r="L132" i="1"/>
  <c r="AA132" i="1" s="1"/>
  <c r="I133" i="1"/>
  <c r="J133" i="1" s="1"/>
  <c r="K133" i="1" s="1"/>
  <c r="F134" i="1"/>
  <c r="K134" i="1" s="1"/>
  <c r="L134" i="1"/>
  <c r="AA134" i="1" s="1"/>
  <c r="I135" i="1"/>
  <c r="J135" i="1" s="1"/>
  <c r="K135" i="1" s="1"/>
  <c r="F136" i="1"/>
  <c r="K136" i="1" s="1"/>
  <c r="L136" i="1"/>
  <c r="AA136" i="1" s="1"/>
  <c r="I137" i="1"/>
  <c r="J137" i="1" s="1"/>
  <c r="K137" i="1" s="1"/>
  <c r="F138" i="1"/>
  <c r="K138" i="1" s="1"/>
  <c r="L138" i="1"/>
  <c r="AA138" i="1" s="1"/>
  <c r="I139" i="1"/>
  <c r="J139" i="1" s="1"/>
  <c r="K139" i="1" s="1"/>
  <c r="F140" i="1"/>
  <c r="K140" i="1" s="1"/>
  <c r="L140" i="1"/>
  <c r="AA140" i="1" s="1"/>
  <c r="G15" i="1"/>
  <c r="G102" i="1"/>
  <c r="X102" i="1" s="1"/>
  <c r="G140" i="1"/>
  <c r="X140" i="1" s="1"/>
  <c r="W140" i="1"/>
  <c r="AB139" i="1"/>
  <c r="R139" i="1"/>
  <c r="G138" i="1"/>
  <c r="X138" i="1" s="1"/>
  <c r="W138" i="1"/>
  <c r="AB137" i="1"/>
  <c r="R137" i="1"/>
  <c r="G136" i="1"/>
  <c r="X136" i="1" s="1"/>
  <c r="W136" i="1"/>
  <c r="AB135" i="1"/>
  <c r="R135" i="1"/>
  <c r="G134" i="1"/>
  <c r="X134" i="1" s="1"/>
  <c r="W134" i="1"/>
  <c r="AB133" i="1"/>
  <c r="R133" i="1"/>
  <c r="G132" i="1"/>
  <c r="X132" i="1" s="1"/>
  <c r="W132" i="1"/>
  <c r="AB131" i="1"/>
  <c r="R131" i="1"/>
  <c r="G130" i="1"/>
  <c r="X130" i="1" s="1"/>
  <c r="W130" i="1"/>
  <c r="AB129" i="1"/>
  <c r="R129" i="1"/>
  <c r="G128" i="1"/>
  <c r="X128" i="1" s="1"/>
  <c r="W128" i="1"/>
  <c r="AB127" i="1"/>
  <c r="R127" i="1"/>
  <c r="G126" i="1"/>
  <c r="X126" i="1" s="1"/>
  <c r="W126" i="1"/>
  <c r="AB125" i="1"/>
  <c r="R125" i="1"/>
  <c r="I124" i="1"/>
  <c r="J124" i="1" s="1"/>
  <c r="AB123" i="1"/>
  <c r="R123" i="1"/>
  <c r="AA122" i="1"/>
  <c r="G122" i="1"/>
  <c r="X122" i="1"/>
  <c r="W122" i="1"/>
  <c r="I122" i="1"/>
  <c r="J122" i="1" s="1"/>
  <c r="AB121" i="1"/>
  <c r="C115" i="1"/>
  <c r="I102" i="1"/>
  <c r="J102" i="1" s="1"/>
  <c r="AB101" i="1"/>
  <c r="R101" i="1"/>
  <c r="G100" i="1"/>
  <c r="X100" i="1"/>
  <c r="W100" i="1"/>
  <c r="I100" i="1"/>
  <c r="J100" i="1" s="1"/>
  <c r="AB99" i="1"/>
  <c r="R99" i="1"/>
  <c r="G98" i="1"/>
  <c r="X98" i="1"/>
  <c r="W98" i="1"/>
  <c r="I98" i="1"/>
  <c r="J98" i="1" s="1"/>
  <c r="AB97" i="1"/>
  <c r="R97" i="1"/>
  <c r="G96" i="1"/>
  <c r="X96" i="1"/>
  <c r="W96" i="1"/>
  <c r="I96" i="1"/>
  <c r="J96" i="1" s="1"/>
  <c r="AB95" i="1"/>
  <c r="R95" i="1"/>
  <c r="I94" i="1"/>
  <c r="J94" i="1"/>
  <c r="AB93" i="1"/>
  <c r="R93" i="1"/>
  <c r="AA92" i="1"/>
  <c r="G92" i="1"/>
  <c r="X92" i="1" s="1"/>
  <c r="W92" i="1"/>
  <c r="I92" i="1"/>
  <c r="J92" i="1"/>
  <c r="AB91" i="1"/>
  <c r="R91" i="1"/>
  <c r="G90" i="1"/>
  <c r="X90" i="1" s="1"/>
  <c r="W90" i="1"/>
  <c r="I90" i="1"/>
  <c r="J90" i="1"/>
  <c r="AB89" i="1"/>
  <c r="R89" i="1"/>
  <c r="G88" i="1"/>
  <c r="X88" i="1" s="1"/>
  <c r="W88" i="1"/>
  <c r="I88" i="1"/>
  <c r="J88" i="1"/>
  <c r="AB87" i="1"/>
  <c r="R87" i="1"/>
  <c r="G86" i="1"/>
  <c r="X86" i="1" s="1"/>
  <c r="W86" i="1"/>
  <c r="I86" i="1"/>
  <c r="J86" i="1"/>
  <c r="AB85" i="1"/>
  <c r="R85" i="1"/>
  <c r="G84" i="1"/>
  <c r="X84" i="1" s="1"/>
  <c r="W84" i="1"/>
  <c r="I84" i="1"/>
  <c r="J84" i="1"/>
  <c r="AB83" i="1"/>
  <c r="C77" i="1"/>
  <c r="G46" i="1"/>
  <c r="AA64" i="1"/>
  <c r="G64" i="1"/>
  <c r="X64" i="1"/>
  <c r="W64" i="1"/>
  <c r="I64" i="1"/>
  <c r="J64" i="1" s="1"/>
  <c r="AB63" i="1"/>
  <c r="R63" i="1"/>
  <c r="G62" i="1"/>
  <c r="X62" i="1"/>
  <c r="W62" i="1"/>
  <c r="I62" i="1"/>
  <c r="J62" i="1" s="1"/>
  <c r="AB61" i="1"/>
  <c r="R61" i="1"/>
  <c r="G60" i="1"/>
  <c r="X60" i="1"/>
  <c r="W60" i="1"/>
  <c r="I60" i="1"/>
  <c r="J60" i="1" s="1"/>
  <c r="AB59" i="1"/>
  <c r="R59" i="1"/>
  <c r="G58" i="1"/>
  <c r="X58" i="1"/>
  <c r="W58" i="1"/>
  <c r="I58" i="1"/>
  <c r="J58" i="1" s="1"/>
  <c r="AB57" i="1"/>
  <c r="R57" i="1"/>
  <c r="G56" i="1"/>
  <c r="X56" i="1"/>
  <c r="W56" i="1"/>
  <c r="I56" i="1"/>
  <c r="J56" i="1" s="1"/>
  <c r="AB55" i="1"/>
  <c r="R55" i="1"/>
  <c r="I54" i="1"/>
  <c r="J54" i="1"/>
  <c r="AB53" i="1"/>
  <c r="R53" i="1"/>
  <c r="G52" i="1"/>
  <c r="X52" i="1" s="1"/>
  <c r="W52" i="1"/>
  <c r="I52" i="1"/>
  <c r="J52" i="1"/>
  <c r="AA51" i="1"/>
  <c r="AB51" i="1"/>
  <c r="R51" i="1"/>
  <c r="G50" i="1"/>
  <c r="X50" i="1" s="1"/>
  <c r="W50" i="1"/>
  <c r="I50" i="1"/>
  <c r="J50" i="1"/>
  <c r="AB49" i="1"/>
  <c r="R49" i="1"/>
  <c r="X48" i="1"/>
  <c r="I48" i="1"/>
  <c r="J48" i="1"/>
  <c r="AB47" i="1"/>
  <c r="R47" i="1"/>
  <c r="X46" i="1"/>
  <c r="W46" i="1"/>
  <c r="I46" i="1"/>
  <c r="J46" i="1" s="1"/>
  <c r="AB45" i="1"/>
  <c r="C39" i="1"/>
  <c r="AA131" i="2"/>
  <c r="C6" i="2"/>
  <c r="AA125" i="2"/>
  <c r="I88" i="2"/>
  <c r="J88" i="2"/>
  <c r="K88" i="2" s="1"/>
  <c r="L88" i="2" s="1"/>
  <c r="AA88" i="2"/>
  <c r="AA49" i="2"/>
  <c r="AA82" i="2"/>
  <c r="M82" i="2"/>
  <c r="AB82" i="2" s="1"/>
  <c r="AA41" i="2"/>
  <c r="M41" i="2"/>
  <c r="AB41" i="2" s="1"/>
  <c r="I98" i="2"/>
  <c r="J98" i="2"/>
  <c r="K98" i="2" s="1"/>
  <c r="L98" i="2" s="1"/>
  <c r="AA98" i="2"/>
  <c r="M14" i="2"/>
  <c r="M18" i="2"/>
  <c r="M22" i="2"/>
  <c r="M26" i="2"/>
  <c r="M30" i="2"/>
  <c r="M43" i="2"/>
  <c r="M48" i="2"/>
  <c r="M53" i="2"/>
  <c r="M57" i="2"/>
  <c r="M84" i="2"/>
  <c r="M89" i="2"/>
  <c r="M93" i="2"/>
  <c r="M97" i="2"/>
  <c r="M123" i="2"/>
  <c r="M128" i="2"/>
  <c r="M133" i="2"/>
  <c r="M137" i="2"/>
  <c r="I49" i="2"/>
  <c r="J49" i="2"/>
  <c r="K49" i="2" s="1"/>
  <c r="L49" i="2" s="1"/>
  <c r="I125" i="2"/>
  <c r="J125" i="2" s="1"/>
  <c r="K125" i="2" s="1"/>
  <c r="L125" i="2" s="1"/>
  <c r="I131" i="2"/>
  <c r="J131" i="2" s="1"/>
  <c r="K131" i="2" s="1"/>
  <c r="L131" i="2" s="1"/>
  <c r="AA140" i="2"/>
  <c r="R140" i="2"/>
  <c r="I140" i="2"/>
  <c r="J140" i="2" s="1"/>
  <c r="K140" i="2" s="1"/>
  <c r="L140" i="2" s="1"/>
  <c r="AA139" i="2"/>
  <c r="R139" i="2"/>
  <c r="I139" i="2"/>
  <c r="J139" i="2" s="1"/>
  <c r="K139" i="2" s="1"/>
  <c r="L139" i="2" s="1"/>
  <c r="AA138" i="2"/>
  <c r="R138" i="2"/>
  <c r="I138" i="2"/>
  <c r="J138" i="2" s="1"/>
  <c r="K138" i="2" s="1"/>
  <c r="L138" i="2" s="1"/>
  <c r="AA137" i="2"/>
  <c r="AB137" i="2" s="1"/>
  <c r="R137" i="2"/>
  <c r="I137" i="2"/>
  <c r="J137" i="2" s="1"/>
  <c r="K137" i="2" s="1"/>
  <c r="L137" i="2" s="1"/>
  <c r="N137" i="2" s="1"/>
  <c r="AA136" i="2"/>
  <c r="R136" i="2"/>
  <c r="I136" i="2"/>
  <c r="J136" i="2" s="1"/>
  <c r="K136" i="2" s="1"/>
  <c r="L136" i="2" s="1"/>
  <c r="AA135" i="2"/>
  <c r="R135" i="2"/>
  <c r="I135" i="2"/>
  <c r="J135" i="2" s="1"/>
  <c r="K135" i="2" s="1"/>
  <c r="L135" i="2" s="1"/>
  <c r="AA134" i="2"/>
  <c r="R134" i="2"/>
  <c r="I134" i="2"/>
  <c r="J134" i="2" s="1"/>
  <c r="K134" i="2"/>
  <c r="L134" i="2" s="1"/>
  <c r="AA133" i="2"/>
  <c r="R133" i="2"/>
  <c r="I133" i="2"/>
  <c r="J133" i="2" s="1"/>
  <c r="K133" i="2"/>
  <c r="L133" i="2" s="1"/>
  <c r="N133" i="2" s="1"/>
  <c r="AA132" i="2"/>
  <c r="R132" i="2"/>
  <c r="I132" i="2"/>
  <c r="J132" i="2" s="1"/>
  <c r="K132" i="2"/>
  <c r="L132" i="2" s="1"/>
  <c r="R131" i="2"/>
  <c r="AA130" i="2"/>
  <c r="R130" i="2"/>
  <c r="I130" i="2"/>
  <c r="J130" i="2"/>
  <c r="K130" i="2" s="1"/>
  <c r="L130" i="2"/>
  <c r="AA129" i="2"/>
  <c r="R129" i="2"/>
  <c r="I129" i="2"/>
  <c r="J129" i="2"/>
  <c r="K129" i="2" s="1"/>
  <c r="L129" i="2" s="1"/>
  <c r="AA128" i="2"/>
  <c r="R128" i="2"/>
  <c r="I128" i="2"/>
  <c r="J128" i="2"/>
  <c r="K128" i="2" s="1"/>
  <c r="L128" i="2"/>
  <c r="AA127" i="2"/>
  <c r="R127" i="2"/>
  <c r="I127" i="2"/>
  <c r="J127" i="2"/>
  <c r="K127" i="2" s="1"/>
  <c r="L127" i="2" s="1"/>
  <c r="AA126" i="2"/>
  <c r="R126" i="2"/>
  <c r="I126" i="2"/>
  <c r="J126" i="2"/>
  <c r="K126" i="2" s="1"/>
  <c r="L126" i="2"/>
  <c r="R125" i="2"/>
  <c r="AA124" i="2"/>
  <c r="R124" i="2"/>
  <c r="I124" i="2"/>
  <c r="J124" i="2" s="1"/>
  <c r="K124" i="2" s="1"/>
  <c r="L124" i="2" s="1"/>
  <c r="AA123" i="2"/>
  <c r="R123" i="2"/>
  <c r="I123" i="2"/>
  <c r="J123" i="2" s="1"/>
  <c r="K123" i="2" s="1"/>
  <c r="L123" i="2" s="1"/>
  <c r="I122" i="2"/>
  <c r="J122" i="2" s="1"/>
  <c r="K122" i="2" s="1"/>
  <c r="L122" i="2" s="1"/>
  <c r="AA122" i="2"/>
  <c r="R122" i="2"/>
  <c r="AA100" i="2"/>
  <c r="R100" i="2"/>
  <c r="I100" i="2"/>
  <c r="J100" i="2" s="1"/>
  <c r="K100" i="2" s="1"/>
  <c r="L100" i="2" s="1"/>
  <c r="AA99" i="2"/>
  <c r="R99" i="2"/>
  <c r="I99" i="2"/>
  <c r="J99" i="2" s="1"/>
  <c r="K99" i="2" s="1"/>
  <c r="L99" i="2" s="1"/>
  <c r="R98" i="2"/>
  <c r="AA97" i="2"/>
  <c r="AB97" i="2" s="1"/>
  <c r="R97" i="2"/>
  <c r="I97" i="2"/>
  <c r="J97" i="2"/>
  <c r="K97" i="2" s="1"/>
  <c r="L97" i="2" s="1"/>
  <c r="AA96" i="2"/>
  <c r="R96" i="2"/>
  <c r="I96" i="2"/>
  <c r="J96" i="2"/>
  <c r="K96" i="2" s="1"/>
  <c r="L96" i="2"/>
  <c r="AA95" i="2"/>
  <c r="R95" i="2"/>
  <c r="I95" i="2"/>
  <c r="J95" i="2"/>
  <c r="K95" i="2" s="1"/>
  <c r="L95" i="2" s="1"/>
  <c r="AA94" i="2"/>
  <c r="R94" i="2"/>
  <c r="I94" i="2"/>
  <c r="J94" i="2"/>
  <c r="K94" i="2" s="1"/>
  <c r="L94" i="2"/>
  <c r="AA93" i="2"/>
  <c r="AB93" i="2" s="1"/>
  <c r="R93" i="2"/>
  <c r="I93" i="2"/>
  <c r="J93" i="2"/>
  <c r="K93" i="2" s="1"/>
  <c r="L93" i="2" s="1"/>
  <c r="AA92" i="2"/>
  <c r="R92" i="2"/>
  <c r="I92" i="2"/>
  <c r="J92" i="2"/>
  <c r="K92" i="2" s="1"/>
  <c r="L92" i="2"/>
  <c r="AA91" i="2"/>
  <c r="R91" i="2"/>
  <c r="I91" i="2"/>
  <c r="J91" i="2"/>
  <c r="K91" i="2" s="1"/>
  <c r="L91" i="2" s="1"/>
  <c r="AA90" i="2"/>
  <c r="R90" i="2"/>
  <c r="I90" i="2"/>
  <c r="J90" i="2"/>
  <c r="K90" i="2" s="1"/>
  <c r="L90" i="2"/>
  <c r="AA89" i="2"/>
  <c r="AB89" i="2" s="1"/>
  <c r="R89" i="2"/>
  <c r="I89" i="2"/>
  <c r="J89" i="2"/>
  <c r="K89" i="2" s="1"/>
  <c r="L89" i="2" s="1"/>
  <c r="R88" i="2"/>
  <c r="AA87" i="2"/>
  <c r="R87" i="2"/>
  <c r="I87" i="2"/>
  <c r="J87" i="2" s="1"/>
  <c r="K87" i="2" s="1"/>
  <c r="L87" i="2" s="1"/>
  <c r="AA86" i="2"/>
  <c r="R86" i="2"/>
  <c r="I86" i="2"/>
  <c r="J86" i="2" s="1"/>
  <c r="K86" i="2" s="1"/>
  <c r="L86" i="2" s="1"/>
  <c r="AA85" i="2"/>
  <c r="R85" i="2"/>
  <c r="I85" i="2"/>
  <c r="J85" i="2" s="1"/>
  <c r="K85" i="2" s="1"/>
  <c r="L85" i="2" s="1"/>
  <c r="AA84" i="2"/>
  <c r="AB84" i="2" s="1"/>
  <c r="R84" i="2"/>
  <c r="I84" i="2"/>
  <c r="J84" i="2" s="1"/>
  <c r="K84" i="2" s="1"/>
  <c r="L84" i="2" s="1"/>
  <c r="N84" i="2" s="1"/>
  <c r="AA83" i="2"/>
  <c r="R83" i="2"/>
  <c r="I83" i="2"/>
  <c r="J83" i="2" s="1"/>
  <c r="K83" i="2" s="1"/>
  <c r="L83" i="2" s="1"/>
  <c r="I82" i="2"/>
  <c r="J82" i="2" s="1"/>
  <c r="K82" i="2" s="1"/>
  <c r="L82" i="2" s="1"/>
  <c r="N82" i="2" s="1"/>
  <c r="R82" i="2"/>
  <c r="AA59" i="2"/>
  <c r="R59" i="2"/>
  <c r="I59" i="2"/>
  <c r="J59" i="2"/>
  <c r="K59" i="2" s="1"/>
  <c r="L59" i="2" s="1"/>
  <c r="AA58" i="2"/>
  <c r="R58" i="2"/>
  <c r="I58" i="2"/>
  <c r="J58" i="2"/>
  <c r="K58" i="2" s="1"/>
  <c r="L58" i="2" s="1"/>
  <c r="AA57" i="2"/>
  <c r="AB57" i="2" s="1"/>
  <c r="R57" i="2"/>
  <c r="I57" i="2"/>
  <c r="J57" i="2"/>
  <c r="K57" i="2" s="1"/>
  <c r="L57" i="2" s="1"/>
  <c r="AA56" i="2"/>
  <c r="R56" i="2"/>
  <c r="I56" i="2"/>
  <c r="J56" i="2"/>
  <c r="K56" i="2" s="1"/>
  <c r="L56" i="2" s="1"/>
  <c r="AA55" i="2"/>
  <c r="R55" i="2"/>
  <c r="I55" i="2"/>
  <c r="J55" i="2"/>
  <c r="K55" i="2" s="1"/>
  <c r="L55" i="2" s="1"/>
  <c r="AA54" i="2"/>
  <c r="R54" i="2"/>
  <c r="I54" i="2"/>
  <c r="J54" i="2"/>
  <c r="K54" i="2" s="1"/>
  <c r="L54" i="2" s="1"/>
  <c r="AA53" i="2"/>
  <c r="AB53" i="2" s="1"/>
  <c r="R53" i="2"/>
  <c r="I53" i="2"/>
  <c r="J53" i="2"/>
  <c r="K53" i="2" s="1"/>
  <c r="L53" i="2" s="1"/>
  <c r="AA52" i="2"/>
  <c r="R52" i="2"/>
  <c r="I52" i="2"/>
  <c r="J52" i="2"/>
  <c r="K52" i="2" s="1"/>
  <c r="L52" i="2" s="1"/>
  <c r="AA51" i="2"/>
  <c r="R51" i="2"/>
  <c r="I51" i="2"/>
  <c r="J51" i="2"/>
  <c r="K51" i="2" s="1"/>
  <c r="L51" i="2" s="1"/>
  <c r="AA50" i="2"/>
  <c r="R50" i="2"/>
  <c r="I50" i="2"/>
  <c r="J50" i="2"/>
  <c r="K50" i="2" s="1"/>
  <c r="L50" i="2" s="1"/>
  <c r="R49" i="2"/>
  <c r="AA48" i="2"/>
  <c r="R48" i="2"/>
  <c r="I48" i="2"/>
  <c r="J48" i="2" s="1"/>
  <c r="K48" i="2" s="1"/>
  <c r="L48" i="2" s="1"/>
  <c r="AA47" i="2"/>
  <c r="R47" i="2"/>
  <c r="I47" i="2"/>
  <c r="J47" i="2" s="1"/>
  <c r="K47" i="2" s="1"/>
  <c r="L47" i="2" s="1"/>
  <c r="R46" i="2"/>
  <c r="AA45" i="2"/>
  <c r="R45" i="2"/>
  <c r="I45" i="2"/>
  <c r="J45" i="2"/>
  <c r="K45" i="2" s="1"/>
  <c r="L45" i="2" s="1"/>
  <c r="AA44" i="2"/>
  <c r="R44" i="2"/>
  <c r="I44" i="2"/>
  <c r="J44" i="2"/>
  <c r="K44" i="2" s="1"/>
  <c r="L44" i="2" s="1"/>
  <c r="AA43" i="2"/>
  <c r="AB43" i="2" s="1"/>
  <c r="R43" i="2"/>
  <c r="I43" i="2"/>
  <c r="J43" i="2"/>
  <c r="K43" i="2" s="1"/>
  <c r="L43" i="2" s="1"/>
  <c r="AA42" i="2"/>
  <c r="R42" i="2"/>
  <c r="I42" i="2"/>
  <c r="J42" i="2"/>
  <c r="K42" i="2" s="1"/>
  <c r="L42" i="2" s="1"/>
  <c r="I41" i="2"/>
  <c r="J41" i="2"/>
  <c r="K41" i="2" s="1"/>
  <c r="L41" i="2" s="1"/>
  <c r="R41" i="2"/>
  <c r="I14" i="2"/>
  <c r="J14" i="2" s="1"/>
  <c r="K14" i="2" s="1"/>
  <c r="L14" i="2" s="1"/>
  <c r="AA14" i="2" s="1"/>
  <c r="I15" i="2"/>
  <c r="J15" i="2"/>
  <c r="K15" i="2" s="1"/>
  <c r="L15" i="2" s="1"/>
  <c r="I16" i="2"/>
  <c r="J16" i="2"/>
  <c r="K16" i="2" s="1"/>
  <c r="L16" i="2" s="1"/>
  <c r="I17" i="2"/>
  <c r="J17" i="2"/>
  <c r="K17" i="2" s="1"/>
  <c r="L17" i="2" s="1"/>
  <c r="I18" i="2"/>
  <c r="J18" i="2"/>
  <c r="K18" i="2" s="1"/>
  <c r="L18" i="2" s="1"/>
  <c r="I19" i="2"/>
  <c r="J19" i="2"/>
  <c r="K19" i="2" s="1"/>
  <c r="L19" i="2" s="1"/>
  <c r="I20" i="2"/>
  <c r="J20" i="2"/>
  <c r="K20" i="2" s="1"/>
  <c r="L20" i="2" s="1"/>
  <c r="I21" i="2"/>
  <c r="J21" i="2"/>
  <c r="K21" i="2" s="1"/>
  <c r="L21" i="2" s="1"/>
  <c r="I22" i="2"/>
  <c r="J22" i="2"/>
  <c r="K22" i="2" s="1"/>
  <c r="L22" i="2" s="1"/>
  <c r="I23" i="2"/>
  <c r="J23" i="2"/>
  <c r="K23" i="2" s="1"/>
  <c r="L23" i="2" s="1"/>
  <c r="I24" i="2"/>
  <c r="J24" i="2"/>
  <c r="K24" i="2" s="1"/>
  <c r="L24" i="2" s="1"/>
  <c r="I25" i="2"/>
  <c r="J25" i="2"/>
  <c r="K25" i="2" s="1"/>
  <c r="L25" i="2" s="1"/>
  <c r="I26" i="2"/>
  <c r="J26" i="2"/>
  <c r="K26" i="2" s="1"/>
  <c r="L26" i="2" s="1"/>
  <c r="I27" i="2"/>
  <c r="J27" i="2"/>
  <c r="K27" i="2" s="1"/>
  <c r="L27" i="2" s="1"/>
  <c r="I28" i="2"/>
  <c r="J28" i="2"/>
  <c r="K28" i="2" s="1"/>
  <c r="L28" i="2" s="1"/>
  <c r="I29" i="2"/>
  <c r="J29" i="2"/>
  <c r="K29" i="2" s="1"/>
  <c r="L29" i="2" s="1"/>
  <c r="I30" i="2"/>
  <c r="J30" i="2"/>
  <c r="K30" i="2" s="1"/>
  <c r="L30" i="2" s="1"/>
  <c r="I31" i="2"/>
  <c r="J31" i="2"/>
  <c r="K31" i="2" s="1"/>
  <c r="L31" i="2" s="1"/>
  <c r="I32" i="2"/>
  <c r="J32" i="2"/>
  <c r="K32" i="2" s="1"/>
  <c r="L32" i="2" s="1"/>
  <c r="I15" i="1"/>
  <c r="J15" i="1"/>
  <c r="I17" i="1"/>
  <c r="J17" i="1"/>
  <c r="I19" i="1"/>
  <c r="J19" i="1"/>
  <c r="I21" i="1"/>
  <c r="J21" i="1"/>
  <c r="I23" i="1"/>
  <c r="J23" i="1"/>
  <c r="I25" i="1"/>
  <c r="J25" i="1"/>
  <c r="I27" i="1"/>
  <c r="J27" i="1"/>
  <c r="I29" i="1"/>
  <c r="J29" i="1"/>
  <c r="I31" i="1"/>
  <c r="J31" i="1"/>
  <c r="AA15" i="2"/>
  <c r="AA16" i="2"/>
  <c r="AA17" i="2"/>
  <c r="AA18" i="2"/>
  <c r="AA19" i="2"/>
  <c r="AA20" i="2"/>
  <c r="AA21" i="2"/>
  <c r="AA22" i="2"/>
  <c r="AA23" i="2"/>
  <c r="AA24" i="2"/>
  <c r="AA25" i="2"/>
  <c r="AA26" i="2"/>
  <c r="AA27" i="2"/>
  <c r="AA28" i="2"/>
  <c r="AA29" i="2"/>
  <c r="AA30" i="2"/>
  <c r="AA31" i="2"/>
  <c r="AA32" i="2"/>
  <c r="M20" i="3"/>
  <c r="I22" i="12"/>
  <c r="J22" i="12" s="1"/>
  <c r="I21" i="12"/>
  <c r="K21" i="12" s="1"/>
  <c r="I19" i="12"/>
  <c r="I20" i="12"/>
  <c r="K20" i="12"/>
  <c r="I39" i="12"/>
  <c r="I38" i="12"/>
  <c r="J38" i="12" s="1"/>
  <c r="I37" i="12"/>
  <c r="I36" i="12"/>
  <c r="J36" i="12" s="1"/>
  <c r="I35" i="12"/>
  <c r="I34" i="12"/>
  <c r="J34" i="12" s="1"/>
  <c r="I33" i="12"/>
  <c r="I32" i="12"/>
  <c r="J32" i="12" s="1"/>
  <c r="I31" i="12"/>
  <c r="K31" i="12"/>
  <c r="L31" i="12" s="1"/>
  <c r="I30" i="12"/>
  <c r="I29" i="12"/>
  <c r="J29" i="12" s="1"/>
  <c r="I28" i="12"/>
  <c r="I27" i="12"/>
  <c r="J27" i="12" s="1"/>
  <c r="K27" i="12"/>
  <c r="I26" i="12"/>
  <c r="J26" i="12" s="1"/>
  <c r="I25" i="12"/>
  <c r="I24" i="12"/>
  <c r="J24" i="12" s="1"/>
  <c r="I23" i="12"/>
  <c r="K23" i="12"/>
  <c r="L23" i="12" s="1"/>
  <c r="K19" i="12"/>
  <c r="M19" i="12"/>
  <c r="N19" i="12" s="1"/>
  <c r="M33" i="12"/>
  <c r="K33" i="12"/>
  <c r="L33" i="12" s="1"/>
  <c r="M35" i="12"/>
  <c r="K35" i="12"/>
  <c r="L35" i="12" s="1"/>
  <c r="M37" i="12"/>
  <c r="K37" i="12"/>
  <c r="L37" i="12" s="1"/>
  <c r="M39" i="12"/>
  <c r="K39" i="12"/>
  <c r="L39" i="12" s="1"/>
  <c r="M26" i="12"/>
  <c r="K26" i="12"/>
  <c r="L26" i="12" s="1"/>
  <c r="K28" i="12"/>
  <c r="M30" i="12"/>
  <c r="N30" i="12" s="1"/>
  <c r="K30" i="12"/>
  <c r="M32" i="12"/>
  <c r="N32" i="12" s="1"/>
  <c r="K32" i="12"/>
  <c r="L32" i="12" s="1"/>
  <c r="M34" i="12"/>
  <c r="N34" i="12" s="1"/>
  <c r="K34" i="12"/>
  <c r="L34" i="12" s="1"/>
  <c r="M36" i="12"/>
  <c r="N36" i="12" s="1"/>
  <c r="K36" i="12"/>
  <c r="L36" i="12" s="1"/>
  <c r="M38" i="12"/>
  <c r="N38" i="12" s="1"/>
  <c r="K38" i="12"/>
  <c r="L38" i="12" s="1"/>
  <c r="M22" i="12"/>
  <c r="N22" i="12" s="1"/>
  <c r="M24" i="12"/>
  <c r="N24" i="12" s="1"/>
  <c r="M20" i="12"/>
  <c r="N20" i="12" s="1"/>
  <c r="M31" i="12"/>
  <c r="N31" i="12" s="1"/>
  <c r="M29" i="12"/>
  <c r="N29" i="12" s="1"/>
  <c r="M27" i="12"/>
  <c r="N27" i="12" s="1"/>
  <c r="M25" i="12"/>
  <c r="N25" i="12" s="1"/>
  <c r="M23" i="12"/>
  <c r="N23" i="12" s="1"/>
  <c r="M21" i="12"/>
  <c r="N21" i="12" s="1"/>
  <c r="L19" i="12"/>
  <c r="J21" i="12"/>
  <c r="J20" i="12"/>
  <c r="L20" i="12"/>
  <c r="J19" i="12"/>
  <c r="G31" i="1"/>
  <c r="G29" i="1"/>
  <c r="G27" i="1"/>
  <c r="G25" i="1"/>
  <c r="G23" i="1"/>
  <c r="G21" i="1"/>
  <c r="G19" i="1"/>
  <c r="G17" i="1"/>
  <c r="X27" i="1"/>
  <c r="W27" i="1"/>
  <c r="X25" i="1"/>
  <c r="W25" i="1"/>
  <c r="X23" i="1"/>
  <c r="W23" i="1"/>
  <c r="X21" i="1"/>
  <c r="W21" i="1"/>
  <c r="X19" i="1"/>
  <c r="W19" i="1"/>
  <c r="X17" i="1"/>
  <c r="W17" i="1"/>
  <c r="R30" i="1"/>
  <c r="R28" i="1"/>
  <c r="R26" i="1"/>
  <c r="R24" i="1"/>
  <c r="R22" i="1"/>
  <c r="R20" i="1"/>
  <c r="R18" i="1"/>
  <c r="R16" i="1"/>
  <c r="R14" i="1"/>
  <c r="R15" i="2"/>
  <c r="R16" i="2"/>
  <c r="R17" i="2"/>
  <c r="R18" i="2"/>
  <c r="R19" i="2"/>
  <c r="R20" i="2"/>
  <c r="R21" i="2"/>
  <c r="R22" i="2"/>
  <c r="R23" i="2"/>
  <c r="R24" i="2"/>
  <c r="R25" i="2"/>
  <c r="R26" i="2"/>
  <c r="R27" i="2"/>
  <c r="R28" i="2"/>
  <c r="R29" i="2"/>
  <c r="R30" i="2"/>
  <c r="R31" i="2"/>
  <c r="R32" i="2"/>
  <c r="R14" i="2"/>
  <c r="I13" i="2"/>
  <c r="J13" i="2" s="1"/>
  <c r="K13" i="2" s="1"/>
  <c r="L13" i="2" s="1"/>
  <c r="L12" i="1"/>
  <c r="X31" i="1"/>
  <c r="G13" i="1"/>
  <c r="X13" i="1" s="1"/>
  <c r="F13" i="1"/>
  <c r="K13" i="1" s="1"/>
  <c r="AA12" i="1"/>
  <c r="I13" i="1"/>
  <c r="W13" i="1"/>
  <c r="AB20" i="1"/>
  <c r="AB22" i="1"/>
  <c r="AA24" i="1"/>
  <c r="AB24" i="1"/>
  <c r="AB16" i="1"/>
  <c r="AB18" i="1"/>
  <c r="X15" i="1"/>
  <c r="X29" i="1"/>
  <c r="W29" i="1"/>
  <c r="W31" i="1"/>
  <c r="AA28" i="1"/>
  <c r="J13" i="1"/>
  <c r="M12" i="1"/>
  <c r="L13" i="1"/>
  <c r="M13" i="2"/>
  <c r="AB26" i="1"/>
  <c r="AB14" i="1"/>
  <c r="AB30" i="1"/>
  <c r="AB28" i="1"/>
  <c r="AA14" i="1"/>
  <c r="AB29" i="2" l="1"/>
  <c r="AB25" i="2"/>
  <c r="AB21" i="2"/>
  <c r="AB17" i="2"/>
  <c r="AB42" i="2"/>
  <c r="AB45" i="2"/>
  <c r="AB47" i="2"/>
  <c r="AB56" i="2"/>
  <c r="AB86" i="2"/>
  <c r="N92" i="2"/>
  <c r="N95" i="2"/>
  <c r="AB96" i="2"/>
  <c r="N126" i="2"/>
  <c r="AB127" i="2"/>
  <c r="N132" i="2"/>
  <c r="N135" i="2"/>
  <c r="M131" i="2"/>
  <c r="N131" i="2" s="1"/>
  <c r="M125" i="2"/>
  <c r="AB125" i="2" s="1"/>
  <c r="M88" i="2"/>
  <c r="AB88" i="2" s="1"/>
  <c r="M49" i="2"/>
  <c r="AB49" i="2" s="1"/>
  <c r="M46" i="2"/>
  <c r="M98" i="2"/>
  <c r="AB98" i="2" s="1"/>
  <c r="M15" i="2"/>
  <c r="AB15" i="2" s="1"/>
  <c r="M17" i="2"/>
  <c r="M19" i="2"/>
  <c r="AB19" i="2" s="1"/>
  <c r="M21" i="2"/>
  <c r="M23" i="2"/>
  <c r="AB23" i="2" s="1"/>
  <c r="M25" i="2"/>
  <c r="M27" i="2"/>
  <c r="AB27" i="2" s="1"/>
  <c r="M29" i="2"/>
  <c r="M31" i="2"/>
  <c r="AB31" i="2" s="1"/>
  <c r="M42" i="2"/>
  <c r="M44" i="2"/>
  <c r="AB44" i="2" s="1"/>
  <c r="M47" i="2"/>
  <c r="N47" i="2" s="1"/>
  <c r="M50" i="2"/>
  <c r="AB50" i="2" s="1"/>
  <c r="M52" i="2"/>
  <c r="AB52" i="2" s="1"/>
  <c r="M54" i="2"/>
  <c r="AB54" i="2" s="1"/>
  <c r="M56" i="2"/>
  <c r="M58" i="2"/>
  <c r="AB58" i="2" s="1"/>
  <c r="M83" i="2"/>
  <c r="M85" i="2"/>
  <c r="N85" i="2" s="1"/>
  <c r="M87" i="2"/>
  <c r="M90" i="2"/>
  <c r="N90" i="2" s="1"/>
  <c r="M92" i="2"/>
  <c r="AB92" i="2" s="1"/>
  <c r="M94" i="2"/>
  <c r="N94" i="2" s="1"/>
  <c r="M96" i="2"/>
  <c r="N96" i="2" s="1"/>
  <c r="M99" i="2"/>
  <c r="N99" i="2" s="1"/>
  <c r="M122" i="2"/>
  <c r="N122" i="2" s="1"/>
  <c r="M124" i="2"/>
  <c r="AB124" i="2" s="1"/>
  <c r="M127" i="2"/>
  <c r="M129" i="2"/>
  <c r="N129" i="2" s="1"/>
  <c r="M132" i="2"/>
  <c r="M134" i="2"/>
  <c r="N134" i="2" s="1"/>
  <c r="M136" i="2"/>
  <c r="M138" i="2"/>
  <c r="AB138" i="2" s="1"/>
  <c r="M140" i="2"/>
  <c r="AB30" i="2"/>
  <c r="AB28" i="2"/>
  <c r="AB26" i="2"/>
  <c r="M139" i="2"/>
  <c r="AB139" i="2" s="1"/>
  <c r="M135" i="2"/>
  <c r="AB135" i="2" s="1"/>
  <c r="M130" i="2"/>
  <c r="AB130" i="2" s="1"/>
  <c r="M126" i="2"/>
  <c r="AB126" i="2" s="1"/>
  <c r="M100" i="2"/>
  <c r="AB100" i="2" s="1"/>
  <c r="M95" i="2"/>
  <c r="M91" i="2"/>
  <c r="N91" i="2" s="1"/>
  <c r="M86" i="2"/>
  <c r="N86" i="2" s="1"/>
  <c r="M59" i="2"/>
  <c r="AB59" i="2" s="1"/>
  <c r="M55" i="2"/>
  <c r="AB55" i="2" s="1"/>
  <c r="M51" i="2"/>
  <c r="AB51" i="2" s="1"/>
  <c r="M45" i="2"/>
  <c r="M32" i="2"/>
  <c r="AB32" i="2" s="1"/>
  <c r="M28" i="2"/>
  <c r="M24" i="2"/>
  <c r="AB24" i="2" s="1"/>
  <c r="M20" i="2"/>
  <c r="M16" i="2"/>
  <c r="AB16" i="2" s="1"/>
  <c r="AB22" i="2"/>
  <c r="AB20" i="2"/>
  <c r="AB18" i="2"/>
  <c r="N31" i="2"/>
  <c r="N29" i="2"/>
  <c r="N27" i="2"/>
  <c r="N25" i="2"/>
  <c r="N23" i="2"/>
  <c r="N21" i="2"/>
  <c r="N19" i="2"/>
  <c r="N17" i="2"/>
  <c r="N15" i="2"/>
  <c r="AB14" i="2"/>
  <c r="N42" i="2"/>
  <c r="N50" i="2"/>
  <c r="N52" i="2"/>
  <c r="N54" i="2"/>
  <c r="N56" i="2"/>
  <c r="N58" i="2"/>
  <c r="N83" i="2"/>
  <c r="AB83" i="2"/>
  <c r="AB85" i="2"/>
  <c r="N87" i="2"/>
  <c r="AB87" i="2"/>
  <c r="AB90" i="2"/>
  <c r="AB94" i="2"/>
  <c r="AB122" i="2"/>
  <c r="N127" i="2"/>
  <c r="AB132" i="2"/>
  <c r="N136" i="2"/>
  <c r="AB136" i="2"/>
  <c r="N138" i="2"/>
  <c r="N140" i="2"/>
  <c r="AB140" i="2"/>
  <c r="M94" i="1"/>
  <c r="AA94" i="1"/>
  <c r="AC8" i="1"/>
  <c r="L53" i="1"/>
  <c r="L101" i="1"/>
  <c r="AA101" i="1" s="1"/>
  <c r="L124" i="1"/>
  <c r="AA124" i="1" s="1"/>
  <c r="L15" i="1"/>
  <c r="L47" i="1"/>
  <c r="L48" i="1"/>
  <c r="L93" i="1"/>
  <c r="L16" i="1"/>
  <c r="AA16" i="1" s="1"/>
  <c r="AC16" i="1" s="1"/>
  <c r="L54" i="1"/>
  <c r="AA54" i="1" s="1"/>
  <c r="L123" i="1"/>
  <c r="L17" i="1"/>
  <c r="AA17" i="1" s="1"/>
  <c r="L19" i="1"/>
  <c r="AA19" i="1" s="1"/>
  <c r="L21" i="1"/>
  <c r="AA21" i="1" s="1"/>
  <c r="AC20" i="1" s="1"/>
  <c r="L23" i="1"/>
  <c r="AA23" i="1" s="1"/>
  <c r="L25" i="1"/>
  <c r="AA25" i="1" s="1"/>
  <c r="AC24" i="1" s="1"/>
  <c r="L27" i="1"/>
  <c r="AA27" i="1" s="1"/>
  <c r="L29" i="1"/>
  <c r="AA29" i="1" s="1"/>
  <c r="AC28" i="1" s="1"/>
  <c r="L31" i="1"/>
  <c r="AA31" i="1" s="1"/>
  <c r="L46" i="1"/>
  <c r="AA46" i="1" s="1"/>
  <c r="AC45" i="1" s="1"/>
  <c r="L50" i="1"/>
  <c r="AA50" i="1" s="1"/>
  <c r="L52" i="1"/>
  <c r="AA52" i="1" s="1"/>
  <c r="L56" i="1"/>
  <c r="AA56" i="1" s="1"/>
  <c r="L58" i="1"/>
  <c r="AA58" i="1" s="1"/>
  <c r="AC57" i="1" s="1"/>
  <c r="L59" i="1"/>
  <c r="AA59" i="1" s="1"/>
  <c r="AC59" i="1" s="1"/>
  <c r="L61" i="1"/>
  <c r="AA61" i="1" s="1"/>
  <c r="L63" i="1"/>
  <c r="AA63" i="1" s="1"/>
  <c r="AC63" i="1" s="1"/>
  <c r="L83" i="1"/>
  <c r="AA83" i="1" s="1"/>
  <c r="AC83" i="1" s="1"/>
  <c r="L85" i="1"/>
  <c r="AA85" i="1" s="1"/>
  <c r="AC85" i="1" s="1"/>
  <c r="L87" i="1"/>
  <c r="AA87" i="1" s="1"/>
  <c r="AC87" i="1" s="1"/>
  <c r="L89" i="1"/>
  <c r="AA89" i="1" s="1"/>
  <c r="AC89" i="1" s="1"/>
  <c r="L91" i="1"/>
  <c r="AA91" i="1" s="1"/>
  <c r="AC91" i="1" s="1"/>
  <c r="L95" i="1"/>
  <c r="AA95" i="1" s="1"/>
  <c r="AC95" i="1" s="1"/>
  <c r="L97" i="1"/>
  <c r="AA97" i="1" s="1"/>
  <c r="AC97" i="1" s="1"/>
  <c r="L99" i="1"/>
  <c r="AA99" i="1" s="1"/>
  <c r="AC99" i="1" s="1"/>
  <c r="L121" i="1"/>
  <c r="AA121" i="1" s="1"/>
  <c r="AC121" i="1" s="1"/>
  <c r="L125" i="1"/>
  <c r="AA125" i="1" s="1"/>
  <c r="AC125" i="1" s="1"/>
  <c r="L127" i="1"/>
  <c r="AA127" i="1" s="1"/>
  <c r="L129" i="1"/>
  <c r="AA129" i="1" s="1"/>
  <c r="AC129" i="1" s="1"/>
  <c r="L131" i="1"/>
  <c r="AA131" i="1" s="1"/>
  <c r="L133" i="1"/>
  <c r="AA133" i="1" s="1"/>
  <c r="AC133" i="1" s="1"/>
  <c r="L135" i="1"/>
  <c r="AA135" i="1" s="1"/>
  <c r="L137" i="1"/>
  <c r="AA137" i="1" s="1"/>
  <c r="AC137" i="1" s="1"/>
  <c r="L139" i="1"/>
  <c r="AA139" i="1" s="1"/>
  <c r="M14" i="1"/>
  <c r="AB131" i="2"/>
  <c r="AC51" i="1"/>
  <c r="AC139" i="1"/>
  <c r="M139" i="1"/>
  <c r="AC135" i="1"/>
  <c r="M135" i="1"/>
  <c r="AC131" i="1"/>
  <c r="M131" i="1"/>
  <c r="AC127" i="1"/>
  <c r="M127" i="1"/>
  <c r="M121" i="1"/>
  <c r="M97" i="1"/>
  <c r="M91" i="1"/>
  <c r="M87" i="1"/>
  <c r="M83" i="1"/>
  <c r="L62" i="1"/>
  <c r="AA62" i="1" s="1"/>
  <c r="M61" i="1"/>
  <c r="L55" i="1"/>
  <c r="AA55" i="1" s="1"/>
  <c r="AC55" i="1" s="1"/>
  <c r="L49" i="1"/>
  <c r="AA49" i="1" s="1"/>
  <c r="AC49" i="1" s="1"/>
  <c r="L30" i="1"/>
  <c r="AA30" i="1" s="1"/>
  <c r="AC30" i="1" s="1"/>
  <c r="L26" i="1"/>
  <c r="AA26" i="1" s="1"/>
  <c r="AC26" i="1" s="1"/>
  <c r="L22" i="1"/>
  <c r="AA22" i="1" s="1"/>
  <c r="AC22" i="1" s="1"/>
  <c r="L18" i="1"/>
  <c r="AA18" i="1" s="1"/>
  <c r="AC18" i="1" s="1"/>
  <c r="L102" i="1"/>
  <c r="L151" i="12"/>
  <c r="L108" i="12"/>
  <c r="L118" i="12"/>
  <c r="N108" i="12"/>
  <c r="N110" i="12"/>
  <c r="N112" i="12"/>
  <c r="N120" i="12"/>
  <c r="N118" i="12"/>
  <c r="N66" i="12"/>
  <c r="N74" i="12"/>
  <c r="J151" i="12"/>
  <c r="J107" i="12"/>
  <c r="J109" i="12"/>
  <c r="J111" i="12"/>
  <c r="J119" i="12"/>
  <c r="J121" i="12"/>
  <c r="J122" i="12"/>
  <c r="J65" i="12"/>
  <c r="J67" i="12"/>
  <c r="J69" i="12"/>
  <c r="J70" i="12"/>
  <c r="J73" i="12"/>
  <c r="J75" i="12"/>
  <c r="L112" i="12"/>
  <c r="N109" i="12"/>
  <c r="N119" i="12"/>
  <c r="N122" i="12"/>
  <c r="J152" i="12"/>
  <c r="J108" i="12"/>
  <c r="J100" i="12" s="1"/>
  <c r="J112" i="12"/>
  <c r="J118" i="12"/>
  <c r="J66" i="12"/>
  <c r="J72" i="12"/>
  <c r="J74" i="12"/>
  <c r="L30" i="12"/>
  <c r="L28" i="12"/>
  <c r="N26" i="12"/>
  <c r="N39" i="12"/>
  <c r="N37" i="12"/>
  <c r="N35" i="12"/>
  <c r="N33" i="12"/>
  <c r="J23" i="12"/>
  <c r="J25" i="12"/>
  <c r="L27" i="12"/>
  <c r="J28" i="12"/>
  <c r="J30" i="12"/>
  <c r="J31" i="12"/>
  <c r="J33" i="12"/>
  <c r="J35" i="12"/>
  <c r="J37" i="12"/>
  <c r="J39" i="12"/>
  <c r="L21" i="12"/>
  <c r="N32" i="2"/>
  <c r="N30" i="2"/>
  <c r="N28" i="2"/>
  <c r="N26" i="2"/>
  <c r="N24" i="2"/>
  <c r="N22" i="2"/>
  <c r="N20" i="2"/>
  <c r="N18" i="2"/>
  <c r="N16" i="2"/>
  <c r="N41" i="2"/>
  <c r="N43" i="2"/>
  <c r="N45" i="2"/>
  <c r="N48" i="2"/>
  <c r="AB48" i="2"/>
  <c r="N51" i="2"/>
  <c r="N53" i="2"/>
  <c r="N55" i="2"/>
  <c r="N57" i="2"/>
  <c r="N59" i="2"/>
  <c r="N89" i="2"/>
  <c r="AB91" i="2"/>
  <c r="N93" i="2"/>
  <c r="AB95" i="2"/>
  <c r="N97" i="2"/>
  <c r="N100" i="2"/>
  <c r="N123" i="2"/>
  <c r="AB123" i="2"/>
  <c r="N128" i="2"/>
  <c r="AB128" i="2"/>
  <c r="AB133" i="2"/>
  <c r="N125" i="2"/>
  <c r="N98" i="2"/>
  <c r="M140" i="1"/>
  <c r="M138" i="1"/>
  <c r="M136" i="1"/>
  <c r="M134" i="1"/>
  <c r="M132" i="1"/>
  <c r="M130" i="1"/>
  <c r="M128" i="1"/>
  <c r="M126" i="1"/>
  <c r="M100" i="1"/>
  <c r="M98" i="1"/>
  <c r="M96" i="1"/>
  <c r="M92" i="1"/>
  <c r="M90" i="1"/>
  <c r="M88" i="1"/>
  <c r="M86" i="1"/>
  <c r="M84" i="1"/>
  <c r="M64" i="1"/>
  <c r="M62" i="1"/>
  <c r="M60" i="1"/>
  <c r="M57" i="1"/>
  <c r="M55" i="1"/>
  <c r="M51" i="1"/>
  <c r="M49" i="1"/>
  <c r="M45" i="1"/>
  <c r="M30" i="1"/>
  <c r="M28" i="1"/>
  <c r="M26" i="1"/>
  <c r="M24" i="1"/>
  <c r="M22" i="1"/>
  <c r="M20" i="1"/>
  <c r="M18" i="1"/>
  <c r="AC6" i="1"/>
  <c r="M19" i="3" s="1"/>
  <c r="M124" i="1"/>
  <c r="M54" i="1"/>
  <c r="M17" i="1"/>
  <c r="AC7" i="1"/>
  <c r="AC40" i="1" s="1"/>
  <c r="N77" i="12"/>
  <c r="L78" i="12"/>
  <c r="L79" i="12"/>
  <c r="J79" i="12"/>
  <c r="J80" i="12"/>
  <c r="N81" i="12"/>
  <c r="L82" i="12"/>
  <c r="L83" i="12"/>
  <c r="J83" i="12"/>
  <c r="J84" i="12"/>
  <c r="L113" i="12"/>
  <c r="L114" i="12"/>
  <c r="J114" i="12"/>
  <c r="J115" i="12"/>
  <c r="N116" i="12"/>
  <c r="L117" i="12"/>
  <c r="L123" i="12"/>
  <c r="J123" i="12"/>
  <c r="J124" i="12"/>
  <c r="N125" i="12"/>
  <c r="L126" i="12"/>
  <c r="L127" i="12"/>
  <c r="J127" i="12"/>
  <c r="L153" i="12"/>
  <c r="J153" i="12"/>
  <c r="N154" i="12"/>
  <c r="N155" i="12"/>
  <c r="L156" i="12"/>
  <c r="L157" i="12"/>
  <c r="J157" i="12"/>
  <c r="N158" i="12"/>
  <c r="N159" i="12"/>
  <c r="L160" i="12"/>
  <c r="L161" i="12"/>
  <c r="J161" i="12"/>
  <c r="N162" i="12"/>
  <c r="N163" i="12"/>
  <c r="L164" i="12"/>
  <c r="L165" i="12"/>
  <c r="J165" i="12"/>
  <c r="N166" i="12"/>
  <c r="N167" i="12"/>
  <c r="L168" i="12"/>
  <c r="L169" i="12"/>
  <c r="J169" i="12"/>
  <c r="N170" i="12"/>
  <c r="N76" i="12"/>
  <c r="N71" i="12"/>
  <c r="N68" i="12"/>
  <c r="N64" i="12"/>
  <c r="Z13" i="1"/>
  <c r="M13" i="1"/>
  <c r="N12" i="1" s="1"/>
  <c r="M59" i="1"/>
  <c r="N59" i="1" s="1"/>
  <c r="M6" i="1"/>
  <c r="K24" i="12"/>
  <c r="L24" i="12" s="1"/>
  <c r="M28" i="12"/>
  <c r="N28" i="12" s="1"/>
  <c r="K25" i="12"/>
  <c r="L25" i="12" s="1"/>
  <c r="K29" i="12"/>
  <c r="L29" i="12" s="1"/>
  <c r="K22" i="12"/>
  <c r="L22" i="12" s="1"/>
  <c r="M122" i="1"/>
  <c r="M7" i="1"/>
  <c r="AC116" i="1"/>
  <c r="I126" i="1"/>
  <c r="J126" i="1" s="1"/>
  <c r="I128" i="1"/>
  <c r="J128" i="1" s="1"/>
  <c r="I130" i="1"/>
  <c r="J130" i="1" s="1"/>
  <c r="I132" i="1"/>
  <c r="J132" i="1" s="1"/>
  <c r="I134" i="1"/>
  <c r="J134" i="1" s="1"/>
  <c r="I136" i="1"/>
  <c r="J136" i="1" s="1"/>
  <c r="I138" i="1"/>
  <c r="J138" i="1" s="1"/>
  <c r="I140" i="1"/>
  <c r="J140" i="1" s="1"/>
  <c r="AC77" i="1"/>
  <c r="I57" i="12"/>
  <c r="I100" i="12"/>
  <c r="J82" i="12"/>
  <c r="J57" i="12" s="1"/>
  <c r="J78" i="12"/>
  <c r="J170" i="12"/>
  <c r="J166" i="12"/>
  <c r="J162" i="12"/>
  <c r="J158" i="12"/>
  <c r="J154" i="12"/>
  <c r="J143" i="12" s="1"/>
  <c r="AB39" i="1"/>
  <c r="AB77" i="1"/>
  <c r="AB78" i="1"/>
  <c r="AB115" i="1"/>
  <c r="AB116" i="1"/>
  <c r="W54" i="1"/>
  <c r="M80" i="12"/>
  <c r="N80" i="12" s="1"/>
  <c r="M84" i="12"/>
  <c r="N84" i="12" s="1"/>
  <c r="M113" i="12"/>
  <c r="N113" i="12" s="1"/>
  <c r="M115" i="12"/>
  <c r="N115" i="12" s="1"/>
  <c r="M117" i="12"/>
  <c r="N117" i="12" s="1"/>
  <c r="M124" i="12"/>
  <c r="N124" i="12" s="1"/>
  <c r="M126" i="12"/>
  <c r="N126" i="12" s="1"/>
  <c r="M156" i="12"/>
  <c r="N156" i="12" s="1"/>
  <c r="M160" i="12"/>
  <c r="N160" i="12" s="1"/>
  <c r="M164" i="12"/>
  <c r="N164" i="12" s="1"/>
  <c r="M168" i="12"/>
  <c r="N168" i="12" s="1"/>
  <c r="I143" i="12"/>
  <c r="K143" i="12"/>
  <c r="M100" i="12"/>
  <c r="N152" i="12"/>
  <c r="L120" i="12"/>
  <c r="L110" i="12"/>
  <c r="K75" i="12"/>
  <c r="L75" i="12" s="1"/>
  <c r="M75" i="12"/>
  <c r="N75" i="12" s="1"/>
  <c r="K73" i="12"/>
  <c r="L73" i="12" s="1"/>
  <c r="M73" i="12"/>
  <c r="N73" i="12" s="1"/>
  <c r="K70" i="12"/>
  <c r="L70" i="12" s="1"/>
  <c r="M70" i="12"/>
  <c r="N70" i="12" s="1"/>
  <c r="K69" i="12"/>
  <c r="L69" i="12" s="1"/>
  <c r="M69" i="12"/>
  <c r="N69" i="12" s="1"/>
  <c r="K67" i="12"/>
  <c r="L67" i="12" s="1"/>
  <c r="M67" i="12"/>
  <c r="N67" i="12" s="1"/>
  <c r="K65" i="12"/>
  <c r="M65" i="12"/>
  <c r="N65" i="12" s="1"/>
  <c r="N57" i="12" s="1"/>
  <c r="L122" i="12"/>
  <c r="L121" i="12"/>
  <c r="L119" i="12"/>
  <c r="L111" i="12"/>
  <c r="L109" i="12"/>
  <c r="K100" i="12"/>
  <c r="L107" i="12"/>
  <c r="M57" i="12"/>
  <c r="N150" i="12"/>
  <c r="L76" i="12"/>
  <c r="L74" i="12"/>
  <c r="L71" i="12"/>
  <c r="L72" i="12"/>
  <c r="L68" i="12"/>
  <c r="L66" i="12"/>
  <c r="L64" i="12"/>
  <c r="L150" i="12"/>
  <c r="L152" i="12"/>
  <c r="M151" i="12"/>
  <c r="N151" i="12" s="1"/>
  <c r="N13" i="2"/>
  <c r="AA13" i="2"/>
  <c r="AB13" i="2" s="1"/>
  <c r="N14" i="2"/>
  <c r="M6" i="2"/>
  <c r="E18" i="3" s="1"/>
  <c r="AA6" i="2"/>
  <c r="M18" i="3" s="1"/>
  <c r="M27" i="3" s="1"/>
  <c r="M28" i="3" s="1"/>
  <c r="N26" i="1" l="1"/>
  <c r="AB46" i="2"/>
  <c r="AA7" i="2" s="1"/>
  <c r="M17" i="3" s="1"/>
  <c r="M29" i="3" s="1"/>
  <c r="N46" i="2"/>
  <c r="N139" i="2"/>
  <c r="N130" i="2"/>
  <c r="N124" i="2"/>
  <c r="AB99" i="2"/>
  <c r="AC39" i="1"/>
  <c r="AC115" i="1"/>
  <c r="AC78" i="1"/>
  <c r="M16" i="1"/>
  <c r="N16" i="1" s="1"/>
  <c r="N88" i="2"/>
  <c r="M19" i="1"/>
  <c r="N18" i="1" s="1"/>
  <c r="M23" i="1"/>
  <c r="N22" i="1" s="1"/>
  <c r="M27" i="1"/>
  <c r="M31" i="1"/>
  <c r="N30" i="1" s="1"/>
  <c r="M50" i="1"/>
  <c r="N49" i="1" s="1"/>
  <c r="M56" i="1"/>
  <c r="N55" i="1" s="1"/>
  <c r="M101" i="1"/>
  <c r="AB134" i="2"/>
  <c r="AB129" i="2"/>
  <c r="N44" i="2"/>
  <c r="M7" i="2" s="1"/>
  <c r="E17" i="3" s="1"/>
  <c r="N49" i="2"/>
  <c r="M102" i="1"/>
  <c r="AA102" i="1"/>
  <c r="N87" i="1"/>
  <c r="N97" i="1"/>
  <c r="N127" i="1"/>
  <c r="N131" i="1"/>
  <c r="N135" i="1"/>
  <c r="N139" i="1"/>
  <c r="N14" i="1"/>
  <c r="M123" i="1"/>
  <c r="N123" i="1" s="1"/>
  <c r="AA123" i="1"/>
  <c r="AC123" i="1" s="1"/>
  <c r="M48" i="1"/>
  <c r="AA48" i="1"/>
  <c r="M15" i="1"/>
  <c r="AA15" i="1"/>
  <c r="AC14" i="1" s="1"/>
  <c r="AC101" i="1"/>
  <c r="AC117" i="1"/>
  <c r="AC79" i="1"/>
  <c r="AC41" i="1"/>
  <c r="M25" i="1"/>
  <c r="N24" i="1" s="1"/>
  <c r="M52" i="1"/>
  <c r="N51" i="1" s="1"/>
  <c r="M58" i="1"/>
  <c r="N57" i="1" s="1"/>
  <c r="M85" i="1"/>
  <c r="N85" i="1" s="1"/>
  <c r="M95" i="1"/>
  <c r="N95" i="1" s="1"/>
  <c r="M125" i="1"/>
  <c r="N125" i="1" s="1"/>
  <c r="M129" i="1"/>
  <c r="N129" i="1" s="1"/>
  <c r="M133" i="1"/>
  <c r="N133" i="1" s="1"/>
  <c r="M137" i="1"/>
  <c r="N137" i="1" s="1"/>
  <c r="L143" i="12"/>
  <c r="N61" i="1"/>
  <c r="N83" i="1"/>
  <c r="N91" i="1"/>
  <c r="N101" i="1"/>
  <c r="AC61" i="1"/>
  <c r="M93" i="1"/>
  <c r="N93" i="1" s="1"/>
  <c r="AA93" i="1"/>
  <c r="AC93" i="1" s="1"/>
  <c r="M47" i="1"/>
  <c r="N47" i="1" s="1"/>
  <c r="AA47" i="1"/>
  <c r="M53" i="1"/>
  <c r="N53" i="1" s="1"/>
  <c r="AA53" i="1"/>
  <c r="AC53" i="1" s="1"/>
  <c r="M21" i="1"/>
  <c r="N20" i="1" s="1"/>
  <c r="M29" i="1"/>
  <c r="N28" i="1" s="1"/>
  <c r="M46" i="1"/>
  <c r="N45" i="1" s="1"/>
  <c r="M63" i="1"/>
  <c r="N63" i="1" s="1"/>
  <c r="M89" i="1"/>
  <c r="N89" i="1" s="1"/>
  <c r="M99" i="1"/>
  <c r="N99" i="1" s="1"/>
  <c r="M143" i="12"/>
  <c r="L100" i="12"/>
  <c r="K57" i="12"/>
  <c r="K12" i="12" s="1"/>
  <c r="L65" i="12"/>
  <c r="L57" i="12" s="1"/>
  <c r="J12" i="12"/>
  <c r="E24" i="3" s="1"/>
  <c r="N100" i="12"/>
  <c r="I12" i="12"/>
  <c r="E23" i="3" s="1"/>
  <c r="M8" i="1"/>
  <c r="M115" i="1"/>
  <c r="M77" i="1"/>
  <c r="M39" i="1"/>
  <c r="E20" i="3"/>
  <c r="N121" i="1"/>
  <c r="E27" i="3"/>
  <c r="C35" i="3" s="1"/>
  <c r="N143" i="12"/>
  <c r="M12" i="12"/>
  <c r="M23" i="3" s="1"/>
  <c r="M40" i="1"/>
  <c r="M116" i="1"/>
  <c r="M78" i="1"/>
  <c r="AA13" i="1"/>
  <c r="AC12" i="1" s="1"/>
  <c r="AB12" i="1"/>
  <c r="K35" i="3"/>
  <c r="I35" i="3"/>
  <c r="M35" i="3"/>
  <c r="L12" i="12" l="1"/>
  <c r="AC47" i="1"/>
  <c r="N7" i="1"/>
  <c r="E28" i="3"/>
  <c r="E35" i="3"/>
  <c r="A35" i="3"/>
  <c r="N78" i="1"/>
  <c r="N116" i="1"/>
  <c r="N40" i="1"/>
  <c r="N6" i="1"/>
  <c r="N115" i="1" s="1"/>
  <c r="N12" i="12"/>
  <c r="M24" i="3" s="1"/>
  <c r="N8" i="1"/>
  <c r="N39" i="1"/>
  <c r="M117" i="1"/>
  <c r="M79" i="1"/>
  <c r="M41" i="1"/>
  <c r="E19" i="3" l="1"/>
  <c r="E29" i="3" s="1"/>
  <c r="N77" i="1"/>
  <c r="N79" i="1"/>
  <c r="N41" i="1"/>
  <c r="N117" i="1"/>
</calcChain>
</file>

<file path=xl/sharedStrings.xml><?xml version="1.0" encoding="utf-8"?>
<sst xmlns="http://schemas.openxmlformats.org/spreadsheetml/2006/main" count="1461" uniqueCount="280">
  <si>
    <t>(Includes in use and phantom loads)</t>
  </si>
  <si>
    <t>Instructions: Input data in YELLOW cells ONLY.  Do NOT type in non-yellow cells (these cells will autopopulate calculations for you).</t>
  </si>
  <si>
    <t>Cost per kWh =</t>
  </si>
  <si>
    <t xml:space="preserve">Room Audited = </t>
  </si>
  <si>
    <t>Abbreviation Key:</t>
  </si>
  <si>
    <t>C</t>
  </si>
  <si>
    <t>D</t>
  </si>
  <si>
    <t>E</t>
  </si>
  <si>
    <t>F</t>
  </si>
  <si>
    <t>G</t>
  </si>
  <si>
    <t xml:space="preserve">H </t>
  </si>
  <si>
    <t xml:space="preserve">I </t>
  </si>
  <si>
    <t>K</t>
  </si>
  <si>
    <t>L</t>
  </si>
  <si>
    <t>M</t>
  </si>
  <si>
    <t>#</t>
  </si>
  <si>
    <t>Electronic/Appliance 
Name</t>
  </si>
  <si>
    <t>Wattage</t>
  </si>
  <si>
    <t>Is this always plugged in? [Y/N]</t>
  </si>
  <si>
    <t>Hours per day</t>
  </si>
  <si>
    <t>Days used per year</t>
  </si>
  <si>
    <t>kWh per day
(F/1000)</t>
  </si>
  <si>
    <t>Cost per kWh</t>
  </si>
  <si>
    <t>Number of appliances total</t>
  </si>
  <si>
    <t>EXAMPLE:
Laptop</t>
  </si>
  <si>
    <t>In Use</t>
  </si>
  <si>
    <t>Y</t>
  </si>
  <si>
    <t>Phantom Load</t>
  </si>
  <si>
    <t>Name/Type</t>
  </si>
  <si>
    <t>Electronics &amp; Appliances: Electricity Use Calculator</t>
  </si>
  <si>
    <t>Total Cost per year
(In Use + Phantom Load)</t>
  </si>
  <si>
    <t>Light Fixtures: Electricity Use Calculator</t>
  </si>
  <si>
    <t>Type of lamp</t>
  </si>
  <si>
    <t>Wattage per lamp</t>
  </si>
  <si>
    <t>T8</t>
  </si>
  <si>
    <t>A</t>
  </si>
  <si>
    <t>B</t>
  </si>
  <si>
    <t>Hours used per day</t>
  </si>
  <si>
    <t>Number of lamps per fixture</t>
  </si>
  <si>
    <t>H</t>
  </si>
  <si>
    <t>I</t>
  </si>
  <si>
    <t>Number of fixtures total in room</t>
  </si>
  <si>
    <t>Summary of Energy Audit</t>
  </si>
  <si>
    <t xml:space="preserve">Name of School </t>
  </si>
  <si>
    <t>Date of Energy Audit</t>
  </si>
  <si>
    <t>Auditors</t>
  </si>
  <si>
    <t>About Your School:</t>
  </si>
  <si>
    <t>About Your Energy Costs:</t>
  </si>
  <si>
    <t>Lighting Costs per Year:</t>
  </si>
  <si>
    <t>Total Costs per Year:</t>
  </si>
  <si>
    <t>Total Appliance Cost per Year:</t>
  </si>
  <si>
    <t>Rooms Audited</t>
  </si>
  <si>
    <t>Do NOT type in non-yellow cells (these cells will autopopulate calculations for you).</t>
  </si>
  <si>
    <t xml:space="preserve">Instructions: Please complete this sheet first. Input data in YELLOW cells ONLY.  </t>
  </si>
  <si>
    <t>National Average = $0.112</t>
  </si>
  <si>
    <t>lbs. CO2 Emitted per Year</t>
  </si>
  <si>
    <t>Heating, Ventilation and Air Conditioning</t>
  </si>
  <si>
    <t xml:space="preserve">Instructions: Fill out the cells to the best of your ability. </t>
  </si>
  <si>
    <t>Example: Room 202/ Ceiling Flourescent</t>
  </si>
  <si>
    <t>Room/Type</t>
  </si>
  <si>
    <t>Room / Fixture Type</t>
  </si>
  <si>
    <t>Room</t>
  </si>
  <si>
    <t>Humidity Level</t>
  </si>
  <si>
    <t>Thermostats (Manual, Programmable or None)</t>
  </si>
  <si>
    <t>Are there hot or cold spots in the room?</t>
  </si>
  <si>
    <t>Number of Hours on Set Points</t>
  </si>
  <si>
    <t>Example: Library</t>
  </si>
  <si>
    <t>Programmable</t>
  </si>
  <si>
    <t>Window AC Unit</t>
  </si>
  <si>
    <t>60/78</t>
  </si>
  <si>
    <t>Vents</t>
  </si>
  <si>
    <t>Cold near exit door</t>
  </si>
  <si>
    <t>Monitor</t>
  </si>
  <si>
    <t xml:space="preserve">Computers: Power Management </t>
  </si>
  <si>
    <t xml:space="preserve">Look Up Here </t>
  </si>
  <si>
    <t>Total kWh used per Year:</t>
  </si>
  <si>
    <t>Lighting kWh Use per Year:</t>
  </si>
  <si>
    <t>Total Appliance kWh Use per Year:</t>
  </si>
  <si>
    <t>Total  (In Use and Phantom Loads)</t>
  </si>
  <si>
    <t>Phantom Loads Only</t>
  </si>
  <si>
    <t xml:space="preserve"> In Use Only (No Phantom Load)</t>
  </si>
  <si>
    <t>Cost / Year</t>
  </si>
  <si>
    <t xml:space="preserve">Total Savings per Year: </t>
  </si>
  <si>
    <t xml:space="preserve">Total kWh Saved per Year: </t>
  </si>
  <si>
    <t>Reduction in lbs. CO2:</t>
  </si>
  <si>
    <t>Lightings Savings per Year:</t>
  </si>
  <si>
    <t>Reduced Lighting kWh per Year:</t>
  </si>
  <si>
    <t>Appliance Savings per Year :</t>
  </si>
  <si>
    <t>Reduced Appliance kWh per Year:</t>
  </si>
  <si>
    <t>About Your Potential Energy Savings:</t>
  </si>
  <si>
    <t xml:space="preserve">Methodology can be found on the Sources and Assumptions Tab. </t>
  </si>
  <si>
    <t>N</t>
  </si>
  <si>
    <t>kWh / Year</t>
  </si>
  <si>
    <t>O</t>
  </si>
  <si>
    <t>Total costs:</t>
  </si>
  <si>
    <t>Total kWh:</t>
  </si>
  <si>
    <t>P</t>
  </si>
  <si>
    <t>Recommendations</t>
  </si>
  <si>
    <t xml:space="preserve">kWh Savings per Year </t>
  </si>
  <si>
    <t>Total kWh Saved:</t>
  </si>
  <si>
    <t>Total Dollar Savings</t>
  </si>
  <si>
    <t>Reference Information</t>
  </si>
  <si>
    <t xml:space="preserve">Recommendations </t>
  </si>
  <si>
    <t>Reduced Days Used per Year?</t>
  </si>
  <si>
    <t>Q</t>
  </si>
  <si>
    <t>S</t>
  </si>
  <si>
    <t>Savings / Year</t>
  </si>
  <si>
    <t>J</t>
  </si>
  <si>
    <t>Total number of watts per room (A*B*C=F)</t>
  </si>
  <si>
    <t>Watt-hours per day
(F*D)=G</t>
  </si>
  <si>
    <t>kWh per day (G/1000)=H</t>
  </si>
  <si>
    <t>Total kWh per year (E*H)=I</t>
  </si>
  <si>
    <t>Reduce Number of Fixtures in Room by</t>
  </si>
  <si>
    <t>Reduce Hours Used by</t>
  </si>
  <si>
    <t>Reduce Days Used per year by</t>
  </si>
  <si>
    <t>R</t>
  </si>
  <si>
    <t xml:space="preserve">Cost per kWh </t>
  </si>
  <si>
    <t>Total Cost per year
(H*J)=K</t>
  </si>
  <si>
    <t>Dollar Savings per Year (Q*J)=R</t>
  </si>
  <si>
    <t>Equivalent CFL hours</t>
  </si>
  <si>
    <t>Watts per lamp 
-T5 = 28 watts 
-T8 = 32 watts 
-T12 = 40 watts</t>
  </si>
  <si>
    <t>Watt-hours per day
(A*C*E)=F</t>
  </si>
  <si>
    <t>Total kWh per year
(D*G)=H</t>
  </si>
  <si>
    <t>Cost per year by Usage
(K*L=M)</t>
  </si>
  <si>
    <t>Total Savings per year
(In Use + Phantom Load)</t>
  </si>
  <si>
    <t>Total kWh Savings per year
(D*G)=H</t>
  </si>
  <si>
    <t>Electronics &amp; Appliances: Savings Calculator</t>
  </si>
  <si>
    <t>Number of Lamps Reduced  per Fixture</t>
  </si>
  <si>
    <t>y</t>
  </si>
  <si>
    <t>Desktop</t>
  </si>
  <si>
    <t>Assumptions and Methodology</t>
  </si>
  <si>
    <t>Lighting Cost Worksheet</t>
  </si>
  <si>
    <t>Rapid Assesment: Computer PowerManagement Worksheet</t>
  </si>
  <si>
    <t>For video instructions please click the icon above</t>
  </si>
  <si>
    <t>For Sources and Assumptions please click here</t>
  </si>
  <si>
    <t>Equivalent annual home electricty use</t>
  </si>
  <si>
    <t>Practice</t>
  </si>
  <si>
    <t>T5</t>
  </si>
  <si>
    <t>Change to T5 (28 watts)</t>
  </si>
  <si>
    <t>Wattage of New Lamps</t>
  </si>
  <si>
    <t>To Calculate kWh Savings per Year: ((A-L)*(B-M)*(C-N)*(D-O)*(E-N))/1000=Q</t>
  </si>
  <si>
    <t>New Appliance Wattage</t>
  </si>
  <si>
    <t>kWh Savings per year by usage</t>
  </si>
  <si>
    <t>Conventional</t>
  </si>
  <si>
    <t>Appliance</t>
  </si>
  <si>
    <t>Computer, Desktop</t>
  </si>
  <si>
    <t>Laptop</t>
  </si>
  <si>
    <t>Off</t>
  </si>
  <si>
    <t>Standby</t>
  </si>
  <si>
    <t xml:space="preserve">Active </t>
  </si>
  <si>
    <t xml:space="preserve">Off </t>
  </si>
  <si>
    <t xml:space="preserve">Data from:  EPA Office Calculator and LBNL http://standby.lbl.gov/summary-table.html </t>
  </si>
  <si>
    <t>Conventional (avg. wattage)</t>
  </si>
  <si>
    <t>ENERGYSTAR (avg. wattage)</t>
  </si>
  <si>
    <t xml:space="preserve">Type of Appliance </t>
  </si>
  <si>
    <t>Days Used Per Year</t>
  </si>
  <si>
    <t>Setting when not in Use</t>
  </si>
  <si>
    <t>Current Costs</t>
  </si>
  <si>
    <t>Example: Classroom 301</t>
  </si>
  <si>
    <t>Active</t>
  </si>
  <si>
    <t>Unplugged</t>
  </si>
  <si>
    <t xml:space="preserve">Rapid Assessment of Potential Estimated Savings for School Computers. This sheet is for estimation purposes only. </t>
  </si>
  <si>
    <t xml:space="preserve">Hours Used per Day </t>
  </si>
  <si>
    <t xml:space="preserve">Quantity </t>
  </si>
  <si>
    <t>Abbreviation</t>
  </si>
  <si>
    <t>Reference</t>
  </si>
  <si>
    <t xml:space="preserve">Summary Worksheet </t>
  </si>
  <si>
    <t>The Summary worksheet draws from data from all auditing sheets.</t>
  </si>
  <si>
    <t>kWh Equivalencies</t>
  </si>
  <si>
    <t>Average Household Electricity Use: Assume 12, 773 kWh</t>
  </si>
  <si>
    <t xml:space="preserve"> http://www.epa.gov/cleanenergy/energy-resources/refs.html </t>
  </si>
  <si>
    <t>total potential savings.</t>
  </si>
  <si>
    <t>T12</t>
  </si>
  <si>
    <t>28 w</t>
  </si>
  <si>
    <t>32 w</t>
  </si>
  <si>
    <t>40 w</t>
  </si>
  <si>
    <t xml:space="preserve">Watts per Lamp </t>
  </si>
  <si>
    <t>Estimate of Computer Costs:</t>
  </si>
  <si>
    <t>Estimate of Computer kWh per Year:</t>
  </si>
  <si>
    <t xml:space="preserve">If "N" is selected, then no phantom load is calculated. </t>
  </si>
  <si>
    <t xml:space="preserve"> = [(Phantom wattage*hours not used per day of the year)+(Phantom wattage*24*days completely not used per year)]/1000</t>
  </si>
  <si>
    <t xml:space="preserve"> = [(24 hrs/day - hrs used/day)*days used/yr*phantom wattage (w) + (365 days/yr - days used/yr)*24 hrs per day*phantom wattage (w)]/1000</t>
  </si>
  <si>
    <t>If "Y" is selected then the phantom load is in kWh calculated by:</t>
  </si>
  <si>
    <r>
      <t xml:space="preserve">The Computer Power Management Summary draws on the estimate of cost and low estimate of savings. It is </t>
    </r>
    <r>
      <rPr>
        <b/>
        <sz val="11"/>
        <color theme="1"/>
        <rFont val="Calibri"/>
        <family val="2"/>
        <scheme val="minor"/>
      </rPr>
      <t>not</t>
    </r>
    <r>
      <rPr>
        <sz val="11"/>
        <color theme="1"/>
        <rFont val="Calibri"/>
        <family val="2"/>
        <scheme val="minor"/>
      </rPr>
      <t xml:space="preserve"> included in </t>
    </r>
  </si>
  <si>
    <t>AC Unit Description</t>
  </si>
  <si>
    <t>Radiators or Vents?</t>
  </si>
  <si>
    <t>Temper- ature Set Points</t>
  </si>
  <si>
    <t xml:space="preserve">Though HVAC has a huge impact on energy usage and costs in buildings, in an energy audit it is hard to quantify the savings that behavior </t>
  </si>
  <si>
    <t>Recommendations for Change</t>
  </si>
  <si>
    <t>Caulk holes in doorframe</t>
  </si>
  <si>
    <t>Number of Appliances Removed</t>
  </si>
  <si>
    <t xml:space="preserve">change and physical improvements  can make in a school or building. </t>
  </si>
  <si>
    <t>ENERGY STAR or Conventional</t>
  </si>
  <si>
    <t>ENERGYSTAR</t>
  </si>
  <si>
    <t>Yearly Estimated kWh Use</t>
  </si>
  <si>
    <t xml:space="preserve">Yearly Estimated Cost </t>
  </si>
  <si>
    <t>Total</t>
  </si>
  <si>
    <t>Current kWh/ Year</t>
  </si>
  <si>
    <t>Current Costs/ Year</t>
  </si>
  <si>
    <t>kWh Saved/ Year (Conventional)</t>
  </si>
  <si>
    <t>$ Savings/ Year (Conventional)</t>
  </si>
  <si>
    <t>Rooms Audited=</t>
  </si>
  <si>
    <t>Savings ENERGYSTAR</t>
  </si>
  <si>
    <t>Savings CONVENTIONAL</t>
  </si>
  <si>
    <t>Mode</t>
  </si>
  <si>
    <t>kWh Saved/Year ENERGYSTAR</t>
  </si>
  <si>
    <t>$ Savings/ Year ENERGYSTAR</t>
  </si>
  <si>
    <t xml:space="preserve">Please refer to the Appliance Cost Worksheet to more accurately determine kWh and cost savings. </t>
  </si>
  <si>
    <t>Power Usage</t>
  </si>
  <si>
    <r>
      <rPr>
        <b/>
        <sz val="11"/>
        <color theme="1"/>
        <rFont val="Calibri"/>
        <family val="2"/>
        <scheme val="minor"/>
      </rPr>
      <t xml:space="preserve">Yearly $ Cost </t>
    </r>
    <r>
      <rPr>
        <sz val="11"/>
        <color theme="1"/>
        <rFont val="Calibri"/>
        <family val="2"/>
        <scheme val="minor"/>
      </rPr>
      <t>= Yearly kWh Use* Cost per kWh</t>
    </r>
  </si>
  <si>
    <r>
      <rPr>
        <b/>
        <sz val="11"/>
        <color theme="1"/>
        <rFont val="Calibri"/>
        <family val="2"/>
        <scheme val="minor"/>
      </rPr>
      <t>Yearly $ Savings</t>
    </r>
    <r>
      <rPr>
        <sz val="11"/>
        <color theme="1"/>
        <rFont val="Calibri"/>
        <family val="2"/>
        <scheme val="minor"/>
      </rPr>
      <t xml:space="preserve"> = Yearly kWh Savings * Cost per kWh</t>
    </r>
  </si>
  <si>
    <r>
      <rPr>
        <b/>
        <sz val="11"/>
        <color theme="1"/>
        <rFont val="Calibri"/>
        <family val="2"/>
        <scheme val="minor"/>
      </rPr>
      <t xml:space="preserve">Yearly kWh Use </t>
    </r>
    <r>
      <rPr>
        <sz val="11"/>
        <color theme="1"/>
        <rFont val="Calibri"/>
        <family val="2"/>
        <scheme val="minor"/>
      </rPr>
      <t>= Active kWh use + inactive kWh use in given mode</t>
    </r>
  </si>
  <si>
    <t>Estimate of Energystar Computer kWh Savings:</t>
  </si>
  <si>
    <t>Estimate of Energystar Computer Savings per Year:</t>
  </si>
  <si>
    <r>
      <rPr>
        <b/>
        <sz val="11"/>
        <color theme="1"/>
        <rFont val="Calibri"/>
        <family val="2"/>
        <scheme val="minor"/>
      </rPr>
      <t>Savings</t>
    </r>
    <r>
      <rPr>
        <sz val="11"/>
        <color theme="1"/>
        <rFont val="Calibri"/>
        <family val="2"/>
        <scheme val="minor"/>
      </rPr>
      <t xml:space="preserve"> are calculated by subtracting the outcomeof the new metrics from the original amount. </t>
    </r>
  </si>
  <si>
    <t>Data Table</t>
  </si>
  <si>
    <t xml:space="preserve">Savings are all potential, and are calculated by assuming that computers are "off" when not in use. Actual savings from </t>
  </si>
  <si>
    <t>More information on formulas can be found on the "Assumptions and Methodology" tab.</t>
  </si>
  <si>
    <t>active watts*quantity)/1000 watts</t>
  </si>
  <si>
    <t>inactive mode)/1000 watts</t>
  </si>
  <si>
    <t>Formulas</t>
  </si>
  <si>
    <t>To Calculate kWh Savings per Year:
 ((A-L)*(B-M)*(C-N)*(D-O)*(E-N))/1000=Q</t>
  </si>
  <si>
    <r>
      <rPr>
        <b/>
        <sz val="11"/>
        <rFont val="Calibri"/>
        <family val="2"/>
        <scheme val="minor"/>
      </rPr>
      <t>Active kWh Use</t>
    </r>
    <r>
      <rPr>
        <sz val="11"/>
        <rFont val="Calibri"/>
        <family val="2"/>
        <scheme val="minor"/>
      </rPr>
      <t xml:space="preserve"> = (hours used per day*days used* </t>
    </r>
  </si>
  <si>
    <r>
      <rPr>
        <b/>
        <sz val="11"/>
        <rFont val="Calibri"/>
        <family val="2"/>
        <scheme val="minor"/>
      </rPr>
      <t>Inactive kWh Use</t>
    </r>
    <r>
      <rPr>
        <sz val="11"/>
        <rFont val="Calibri"/>
        <family val="2"/>
        <scheme val="minor"/>
      </rPr>
      <t xml:space="preserve"> = (((24-hours used per day)</t>
    </r>
  </si>
  <si>
    <r>
      <rPr>
        <b/>
        <sz val="11"/>
        <color theme="1"/>
        <rFont val="Calibri"/>
        <family val="2"/>
        <scheme val="minor"/>
      </rPr>
      <t>Yearly kWh Savings</t>
    </r>
    <r>
      <rPr>
        <sz val="11"/>
        <color theme="1"/>
        <rFont val="Calibri"/>
        <family val="2"/>
        <scheme val="minor"/>
      </rPr>
      <t xml:space="preserve"> = Yearly kWh Use - ( active kWh use + kWh use in"off" mode)</t>
    </r>
  </si>
  <si>
    <t xml:space="preserve">HVAC Worksheet </t>
  </si>
  <si>
    <t xml:space="preserve">Appliance Cost Worksheet </t>
  </si>
  <si>
    <t xml:space="preserve">Yearly Estimated kWh Savings </t>
  </si>
  <si>
    <t xml:space="preserve">Yearly Estimated Savings </t>
  </si>
  <si>
    <t>Yearly Estimated kWh Savings</t>
  </si>
  <si>
    <t>implementing computer power management settings may be higher or lower. Negative numbers indicate no savings.</t>
  </si>
  <si>
    <t>Cost per Kilowatt Hour:</t>
  </si>
  <si>
    <t>Current Electricity Use Calculator</t>
  </si>
  <si>
    <t>Potential Savings Calculator</t>
  </si>
  <si>
    <t>T</t>
  </si>
  <si>
    <t>Active/In Use/Screen Saver</t>
  </si>
  <si>
    <t>Active/Screen Saver</t>
  </si>
  <si>
    <t>Reduced Hours per Day by?</t>
  </si>
  <si>
    <t xml:space="preserve">Equivalent CFL hours </t>
  </si>
  <si>
    <t>Equivalent Hairdryer hours</t>
  </si>
  <si>
    <t>Lightbulb: Assume 12 watt CFL to replace a 60 watt incandescent bulb</t>
  </si>
  <si>
    <t>Hairdryer: Assume 1100 watts</t>
  </si>
  <si>
    <t xml:space="preserve"> +(24*(365-days used per year)))*quantity*wattage of</t>
  </si>
  <si>
    <t>Additional Fields</t>
  </si>
  <si>
    <r>
      <rPr>
        <b/>
        <sz val="11"/>
        <color theme="1"/>
        <rFont val="Calibri"/>
        <family val="2"/>
        <scheme val="minor"/>
      </rPr>
      <t>Savings</t>
    </r>
    <r>
      <rPr>
        <sz val="11"/>
        <color theme="1"/>
        <rFont val="Calibri"/>
        <family val="2"/>
        <scheme val="minor"/>
      </rPr>
      <t xml:space="preserve"> are calculated by assuming that computers are "Off" when not in use.  If computers are unplugged during hours when not in use this can result in a negative savings number as the audit calculator assumes computers to be plugged in when calculating energy savings through computer power management settings.  This negative number is the difference between the energy use when the computer is turned off and when the computer is unplugged for non-active hours.  The negative savings number does represent real energy savings, however because this was considered to be an uncommon situation this calculator was not designed for situations where computers are regularly unplugged.</t>
    </r>
  </si>
  <si>
    <t>Summary Tab Reflects Totals from this sheet only</t>
  </si>
  <si>
    <t>Summary Tab Reflects Totals for all Computer Power Management data</t>
  </si>
  <si>
    <t xml:space="preserve">It is also assumed that Energy Star laptops will have standby setting enabled automatically for non-active hours. </t>
  </si>
  <si>
    <t>Ballasts:
Bulls Eye = Electronic
Checkboard/Colors = Magnetic</t>
  </si>
  <si>
    <t xml:space="preserve">J </t>
  </si>
  <si>
    <t xml:space="preserve">K </t>
  </si>
  <si>
    <t>Ballast Type</t>
  </si>
  <si>
    <t>Foot Candle Reading</t>
  </si>
  <si>
    <t>Average Foot Candle</t>
  </si>
  <si>
    <t>IES Suggested Lightlevel</t>
  </si>
  <si>
    <t>Bright 
Dim
Just Right</t>
  </si>
  <si>
    <t>Notes from Auditing</t>
  </si>
  <si>
    <t>FC1</t>
  </si>
  <si>
    <t>FC2</t>
  </si>
  <si>
    <t>FC3</t>
  </si>
  <si>
    <t>Magnetic</t>
  </si>
  <si>
    <t xml:space="preserve">Bright </t>
  </si>
  <si>
    <t>The classroom has windows with posters covering some windows.  It also has AB lighting switches but the teacher always uses both switches.</t>
  </si>
  <si>
    <t>Remove the posters from the windows, turn off the lights during lunch when students are in the cafeteria.</t>
  </si>
  <si>
    <t xml:space="preserve">Number of appliances </t>
  </si>
  <si>
    <t>Notes</t>
  </si>
  <si>
    <t xml:space="preserve">The laptops are on for the whole school day but spend several hours a day with the screensaver on. </t>
  </si>
  <si>
    <t>Reduce the hours the laptop is on, since half of that time they screen saver is on but the laptop is not in use.</t>
  </si>
  <si>
    <t>In Classroom 301 the Desktops are left on overnight, the mointor do go into standby mode after 15 minutes and the laptops are turned off.</t>
  </si>
  <si>
    <t>Work to have Desktop computers go into standby mode when they have not been used for 15 minutes</t>
  </si>
  <si>
    <r>
      <t>Air Temperature (</t>
    </r>
    <r>
      <rPr>
        <sz val="11"/>
        <color theme="1"/>
        <rFont val="Calibri"/>
        <family val="2"/>
      </rPr>
      <t>°F)</t>
    </r>
  </si>
  <si>
    <t>Average</t>
  </si>
  <si>
    <r>
      <t xml:space="preserve">To Calculate kWh Savings per Year: 
</t>
    </r>
    <r>
      <rPr>
        <sz val="14"/>
        <color rgb="FFFF0000"/>
        <rFont val="Calibri"/>
        <family val="2"/>
        <scheme val="minor"/>
      </rPr>
      <t>Savings While Appliance is In Use = ((A-L)*(C-N)*(D-O)*(E-P))/1000</t>
    </r>
    <r>
      <rPr>
        <sz val="14"/>
        <color theme="1"/>
        <rFont val="Calibri"/>
        <family val="2"/>
        <scheme val="minor"/>
      </rPr>
      <t xml:space="preserve">
+
</t>
    </r>
    <r>
      <rPr>
        <sz val="14"/>
        <color rgb="FF0070C0"/>
        <rFont val="Calibri"/>
        <family val="2"/>
        <scheme val="minor"/>
      </rPr>
      <t>Phantom Load Savings: If Appliance is Always Plugged in =(((A-L)*(C-N)*(D-O)*(E-P)) + ((A-L)*24*(Days Appliance is in Use -365)*(E-P)))/1000</t>
    </r>
    <r>
      <rPr>
        <sz val="14"/>
        <color theme="1"/>
        <rFont val="Calibri"/>
        <family val="2"/>
        <scheme val="minor"/>
      </rPr>
      <t xml:space="preserve">
</t>
    </r>
    <r>
      <rPr>
        <sz val="14"/>
        <color rgb="FF0070C0"/>
        <rFont val="Calibri"/>
        <family val="2"/>
        <scheme val="minor"/>
      </rPr>
      <t xml:space="preserve">Phantom Load Savings: If Appliance is Not Always Plugged in = 0 </t>
    </r>
    <r>
      <rPr>
        <sz val="14"/>
        <color theme="1"/>
        <rFont val="Calibri"/>
        <family val="2"/>
        <scheme val="minor"/>
      </rPr>
      <t xml:space="preserve">
</t>
    </r>
    <r>
      <rPr>
        <sz val="14"/>
        <color rgb="FFFF0000"/>
        <rFont val="Calibri"/>
        <family val="2"/>
        <scheme val="minor"/>
      </rPr>
      <t>Savings When in Use</t>
    </r>
    <r>
      <rPr>
        <sz val="14"/>
        <color theme="1"/>
        <rFont val="Calibri"/>
        <family val="2"/>
        <scheme val="minor"/>
      </rPr>
      <t xml:space="preserve"> + </t>
    </r>
    <r>
      <rPr>
        <sz val="14"/>
        <color rgb="FF0070C0"/>
        <rFont val="Calibri"/>
        <family val="2"/>
        <scheme val="minor"/>
      </rPr>
      <t>Phantom Load Savings</t>
    </r>
    <r>
      <rPr>
        <sz val="14"/>
        <color theme="1"/>
        <rFont val="Calibri"/>
        <family val="2"/>
        <scheme val="minor"/>
      </rPr>
      <t xml:space="preserve"> = </t>
    </r>
    <r>
      <rPr>
        <b/>
        <sz val="14"/>
        <color theme="1"/>
        <rFont val="Calibri"/>
        <family val="2"/>
        <scheme val="minor"/>
      </rPr>
      <t>Total kWh Savings based on Recomendations</t>
    </r>
  </si>
  <si>
    <t>Light Fixtures: Electricity Use Calculator Print Out</t>
  </si>
  <si>
    <t>Electronics &amp; Appliances: Electricity Use Calculator Print Out</t>
  </si>
  <si>
    <t>Heating, Ventilation and Air Conditioning Print Out</t>
  </si>
  <si>
    <t>Computers: Power Management Print Out</t>
  </si>
  <si>
    <t>Rooms Audited =</t>
  </si>
  <si>
    <t xml:space="preserve">Rooms Audited = </t>
  </si>
  <si>
    <r>
      <t xml:space="preserve">lbs/MWh CO2 Emitted per </t>
    </r>
    <r>
      <rPr>
        <sz val="12"/>
        <color rgb="FFFF0000"/>
        <rFont val="Calibri"/>
        <family val="2"/>
        <scheme val="minor"/>
      </rPr>
      <t>Mega</t>
    </r>
    <r>
      <rPr>
        <sz val="12"/>
        <color theme="1"/>
        <rFont val="Calibri"/>
        <family val="2"/>
        <scheme val="minor"/>
      </rPr>
      <t>watt Hour: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</si>
</sst>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_(* #,##0.0_);_(* \(#,##0.0\);_(*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b/>
      <i/>
      <sz val="14"/>
      <color rgb="FFFF0000"/>
      <name val="Calibri"/>
      <family val="2"/>
      <scheme val="minor"/>
    </font>
    <font>
      <b/>
      <i/>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b/>
      <sz val="20"/>
      <color theme="1"/>
      <name val="Calibri"/>
      <family val="2"/>
      <scheme val="minor"/>
    </font>
    <font>
      <b/>
      <sz val="13"/>
      <color theme="1"/>
      <name val="Calibri"/>
      <family val="2"/>
      <scheme val="minor"/>
    </font>
    <font>
      <b/>
      <i/>
      <sz val="12"/>
      <color rgb="FFFF0000"/>
      <name val="Calibri"/>
      <family val="2"/>
      <scheme val="minor"/>
    </font>
    <font>
      <sz val="20"/>
      <color theme="1"/>
      <name val="Calibri"/>
      <family val="2"/>
      <scheme val="minor"/>
    </font>
    <font>
      <sz val="11"/>
      <color theme="1"/>
      <name val="Calibri"/>
      <family val="2"/>
    </font>
    <font>
      <sz val="9"/>
      <color theme="1"/>
      <name val="Calibri"/>
      <family val="2"/>
      <scheme val="minor"/>
    </font>
    <font>
      <u/>
      <sz val="11"/>
      <color theme="10"/>
      <name val="Calibri"/>
      <family val="2"/>
    </font>
    <font>
      <u/>
      <sz val="10"/>
      <color theme="10"/>
      <name val="Calibri"/>
      <family val="2"/>
    </font>
    <font>
      <b/>
      <sz val="12"/>
      <color rgb="FFFF0000"/>
      <name val="Calibri"/>
      <family val="2"/>
      <scheme val="minor"/>
    </font>
    <font>
      <b/>
      <sz val="22"/>
      <color theme="1"/>
      <name val="Calibri"/>
      <family val="2"/>
      <scheme val="minor"/>
    </font>
    <font>
      <b/>
      <u/>
      <sz val="18"/>
      <color theme="1"/>
      <name val="Calibri"/>
      <family val="2"/>
      <scheme val="minor"/>
    </font>
    <font>
      <sz val="14"/>
      <color theme="0" tint="-0.34998626667073579"/>
      <name val="Calibri"/>
      <family val="2"/>
      <scheme val="minor"/>
    </font>
    <font>
      <sz val="10"/>
      <name val="Arial"/>
      <family val="2"/>
    </font>
    <font>
      <b/>
      <sz val="10"/>
      <color theme="1"/>
      <name val="Calibri"/>
      <family val="2"/>
      <scheme val="minor"/>
    </font>
    <font>
      <i/>
      <sz val="14"/>
      <color rgb="FFFF0000"/>
      <name val="Calibri"/>
      <family val="2"/>
      <scheme val="minor"/>
    </font>
    <font>
      <sz val="11"/>
      <name val="Calibri"/>
      <family val="2"/>
      <scheme val="minor"/>
    </font>
    <font>
      <sz val="11.5"/>
      <color theme="1"/>
      <name val="Calibri"/>
      <family val="2"/>
      <scheme val="minor"/>
    </font>
    <font>
      <b/>
      <sz val="11.5"/>
      <color theme="1"/>
      <name val="Calibri"/>
      <family val="2"/>
      <scheme val="minor"/>
    </font>
    <font>
      <b/>
      <sz val="11"/>
      <name val="Calibri"/>
      <family val="2"/>
      <scheme val="minor"/>
    </font>
    <font>
      <b/>
      <sz val="18"/>
      <color theme="1"/>
      <name val="Calibri"/>
      <family val="2"/>
      <scheme val="minor"/>
    </font>
    <font>
      <b/>
      <sz val="11"/>
      <color theme="0"/>
      <name val="Calibri"/>
      <family val="2"/>
      <scheme val="minor"/>
    </font>
    <font>
      <sz val="11"/>
      <color rgb="FFFF0000"/>
      <name val="Calibri"/>
      <family val="2"/>
      <scheme val="minor"/>
    </font>
    <font>
      <sz val="14"/>
      <color rgb="FFFF0000"/>
      <name val="Calibri"/>
      <family val="2"/>
      <scheme val="minor"/>
    </font>
    <font>
      <sz val="14"/>
      <color rgb="FF0070C0"/>
      <name val="Calibri"/>
      <family val="2"/>
      <scheme val="minor"/>
    </font>
    <font>
      <sz val="11"/>
      <color rgb="FF0070C0"/>
      <name val="Calibri"/>
      <family val="2"/>
      <scheme val="minor"/>
    </font>
    <font>
      <sz val="12"/>
      <color rgb="FFFF0000"/>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tint="-4.9989318521683403E-2"/>
        <bgColor indexed="64"/>
      </patternFill>
    </fill>
  </fills>
  <borders count="82">
    <border>
      <left/>
      <right/>
      <top/>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0" fontId="16" fillId="0" borderId="0" applyNumberFormat="0" applyFill="0" applyBorder="0" applyAlignment="0" applyProtection="0">
      <alignment vertical="top"/>
      <protection locked="0"/>
    </xf>
    <xf numFmtId="43" fontId="1" fillId="0" borderId="0" applyFont="0" applyFill="0" applyBorder="0" applyAlignment="0" applyProtection="0"/>
    <xf numFmtId="0" fontId="22" fillId="0" borderId="0"/>
    <xf numFmtId="44" fontId="22" fillId="0" borderId="0" applyFont="0" applyFill="0" applyBorder="0" applyAlignment="0" applyProtection="0"/>
  </cellStyleXfs>
  <cellXfs count="731">
    <xf numFmtId="0" fontId="0" fillId="0" borderId="0" xfId="0"/>
    <xf numFmtId="0" fontId="3" fillId="0" borderId="0" xfId="0" applyFont="1"/>
    <xf numFmtId="0" fontId="4" fillId="0" borderId="0" xfId="0" applyFont="1"/>
    <xf numFmtId="0" fontId="0" fillId="0" borderId="0" xfId="0" applyFont="1"/>
    <xf numFmtId="0" fontId="5" fillId="0" borderId="0" xfId="0" applyFont="1"/>
    <xf numFmtId="0" fontId="6" fillId="0" borderId="0" xfId="0" applyFont="1"/>
    <xf numFmtId="0" fontId="2" fillId="0" borderId="0" xfId="0" applyFont="1" applyAlignment="1">
      <alignment horizontal="right"/>
    </xf>
    <xf numFmtId="0" fontId="2" fillId="0" borderId="0" xfId="0" applyFont="1"/>
    <xf numFmtId="8" fontId="0" fillId="0" borderId="1" xfId="0" applyNumberFormat="1" applyBorder="1"/>
    <xf numFmtId="0" fontId="7" fillId="3" borderId="2" xfId="0" applyFont="1" applyFill="1" applyBorder="1" applyAlignment="1">
      <alignment horizontal="center"/>
    </xf>
    <xf numFmtId="0" fontId="8" fillId="3" borderId="5" xfId="0" applyFont="1" applyFill="1" applyBorder="1" applyAlignment="1">
      <alignment horizontal="center"/>
    </xf>
    <xf numFmtId="0" fontId="0" fillId="0" borderId="5" xfId="0" applyFill="1" applyBorder="1" applyAlignment="1">
      <alignment horizontal="center"/>
    </xf>
    <xf numFmtId="0" fontId="3" fillId="0" borderId="5" xfId="0" applyFont="1" applyFill="1" applyBorder="1"/>
    <xf numFmtId="0" fontId="0" fillId="0" borderId="15" xfId="0" applyFill="1" applyBorder="1" applyAlignment="1">
      <alignment horizontal="center"/>
    </xf>
    <xf numFmtId="0" fontId="3" fillId="0" borderId="15" xfId="0" applyFont="1" applyFill="1" applyBorder="1"/>
    <xf numFmtId="0" fontId="0" fillId="0" borderId="19" xfId="0" applyFill="1" applyBorder="1" applyAlignment="1">
      <alignment horizontal="center"/>
    </xf>
    <xf numFmtId="0" fontId="3" fillId="0" borderId="19" xfId="0" applyFont="1" applyFill="1" applyBorder="1"/>
    <xf numFmtId="0" fontId="0" fillId="0" borderId="10" xfId="0" applyFill="1" applyBorder="1" applyAlignment="1">
      <alignment horizontal="center"/>
    </xf>
    <xf numFmtId="0" fontId="3" fillId="0" borderId="10" xfId="0" applyFont="1" applyFill="1" applyBorder="1"/>
    <xf numFmtId="0" fontId="0" fillId="0" borderId="0" xfId="0" applyFill="1" applyBorder="1" applyAlignment="1">
      <alignment horizontal="center"/>
    </xf>
    <xf numFmtId="0" fontId="3" fillId="0" borderId="0" xfId="0" applyFont="1" applyFill="1" applyBorder="1"/>
    <xf numFmtId="8" fontId="3" fillId="0" borderId="0" xfId="0" applyNumberFormat="1" applyFont="1" applyFill="1" applyBorder="1"/>
    <xf numFmtId="0" fontId="9" fillId="0" borderId="0" xfId="0" applyFont="1" applyFill="1" applyBorder="1"/>
    <xf numFmtId="0" fontId="2" fillId="0" borderId="0" xfId="0" applyFont="1" applyFill="1" applyAlignment="1">
      <alignment horizontal="right"/>
    </xf>
    <xf numFmtId="164" fontId="9" fillId="0" borderId="0" xfId="0" applyNumberFormat="1" applyFont="1" applyFill="1" applyBorder="1" applyAlignment="1">
      <alignment horizontal="right"/>
    </xf>
    <xf numFmtId="0" fontId="0" fillId="0" borderId="0" xfId="0" applyFill="1"/>
    <xf numFmtId="164" fontId="2" fillId="0" borderId="0" xfId="0" applyNumberFormat="1" applyFont="1" applyFill="1" applyAlignment="1">
      <alignment horizontal="right"/>
    </xf>
    <xf numFmtId="0" fontId="10" fillId="0" borderId="0" xfId="0" applyFont="1"/>
    <xf numFmtId="164" fontId="3" fillId="0" borderId="5" xfId="1" applyNumberFormat="1" applyFont="1" applyFill="1" applyBorder="1" applyAlignment="1">
      <alignment horizontal="right"/>
    </xf>
    <xf numFmtId="164" fontId="3" fillId="0" borderId="15" xfId="1" applyNumberFormat="1" applyFont="1" applyFill="1" applyBorder="1" applyAlignment="1">
      <alignment horizontal="right" vertical="center"/>
    </xf>
    <xf numFmtId="8" fontId="3" fillId="0" borderId="5" xfId="0" applyNumberFormat="1" applyFont="1" applyFill="1" applyBorder="1" applyAlignment="1">
      <alignment horizontal="right"/>
    </xf>
    <xf numFmtId="8" fontId="3" fillId="0" borderId="15" xfId="0" applyNumberFormat="1" applyFont="1" applyFill="1" applyBorder="1" applyAlignment="1">
      <alignment horizontal="right"/>
    </xf>
    <xf numFmtId="8" fontId="3" fillId="0" borderId="19" xfId="0" applyNumberFormat="1" applyFont="1" applyFill="1" applyBorder="1" applyAlignment="1">
      <alignment horizontal="right"/>
    </xf>
    <xf numFmtId="8" fontId="3" fillId="0" borderId="10" xfId="0" applyNumberFormat="1" applyFont="1" applyFill="1" applyBorder="1" applyAlignment="1">
      <alignment horizontal="right"/>
    </xf>
    <xf numFmtId="0" fontId="7" fillId="0" borderId="2"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11" fillId="0" borderId="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lignment horizontal="right"/>
    </xf>
    <xf numFmtId="0" fontId="3" fillId="0" borderId="22" xfId="0" applyFont="1" applyFill="1" applyBorder="1"/>
    <xf numFmtId="8" fontId="3" fillId="0" borderId="22" xfId="0" applyNumberFormat="1" applyFont="1" applyFill="1" applyBorder="1" applyAlignment="1">
      <alignment horizontal="right"/>
    </xf>
    <xf numFmtId="0" fontId="0" fillId="0" borderId="23" xfId="0" applyFill="1" applyBorder="1" applyAlignment="1">
      <alignment horizontal="center" vertical="center"/>
    </xf>
    <xf numFmtId="0" fontId="7" fillId="0" borderId="0" xfId="0" applyFont="1"/>
    <xf numFmtId="164" fontId="9" fillId="4" borderId="25" xfId="0" applyNumberFormat="1" applyFont="1" applyFill="1" applyBorder="1" applyAlignment="1">
      <alignment horizontal="right"/>
    </xf>
    <xf numFmtId="0" fontId="9" fillId="0" borderId="0" xfId="0" applyFont="1" applyFill="1" applyAlignment="1">
      <alignment horizontal="right"/>
    </xf>
    <xf numFmtId="0" fontId="7" fillId="0" borderId="0" xfId="0" applyFont="1" applyAlignment="1">
      <alignment horizontal="right"/>
    </xf>
    <xf numFmtId="0" fontId="9" fillId="0" borderId="0" xfId="0" applyFont="1"/>
    <xf numFmtId="0" fontId="9" fillId="0" borderId="0" xfId="0" applyFont="1" applyAlignment="1">
      <alignment horizontal="right"/>
    </xf>
    <xf numFmtId="0" fontId="0" fillId="0" borderId="0" xfId="0" applyFill="1" applyAlignment="1">
      <alignment horizontal="right"/>
    </xf>
    <xf numFmtId="0" fontId="0" fillId="0" borderId="0" xfId="0" applyFill="1" applyBorder="1"/>
    <xf numFmtId="8" fontId="2" fillId="0" borderId="0" xfId="0" applyNumberFormat="1" applyFont="1" applyFill="1" applyBorder="1" applyAlignment="1">
      <alignment horizontal="left"/>
    </xf>
    <xf numFmtId="0" fontId="4" fillId="0" borderId="0" xfId="0" applyFont="1" applyFill="1" applyBorder="1"/>
    <xf numFmtId="0" fontId="4" fillId="0" borderId="0" xfId="0" applyFont="1" applyFill="1" applyBorder="1" applyAlignment="1">
      <alignment horizontal="right"/>
    </xf>
    <xf numFmtId="0" fontId="4" fillId="0" borderId="25" xfId="0" applyFont="1" applyFill="1" applyBorder="1"/>
    <xf numFmtId="0" fontId="4" fillId="0" borderId="25" xfId="0" applyFont="1" applyFill="1" applyBorder="1" applyAlignment="1">
      <alignment horizontal="right"/>
    </xf>
    <xf numFmtId="8" fontId="7" fillId="0" borderId="1" xfId="0" applyNumberFormat="1" applyFont="1" applyFill="1" applyBorder="1" applyAlignment="1">
      <alignment horizontal="center"/>
    </xf>
    <xf numFmtId="8" fontId="0" fillId="0" borderId="1" xfId="0" applyNumberFormat="1" applyFont="1" applyFill="1" applyBorder="1" applyAlignment="1">
      <alignment horizontal="center"/>
    </xf>
    <xf numFmtId="0" fontId="12" fillId="0" borderId="0" xfId="0" applyFont="1"/>
    <xf numFmtId="0" fontId="0" fillId="6" borderId="5" xfId="0" applyFill="1" applyBorder="1" applyAlignment="1">
      <alignment horizontal="center"/>
    </xf>
    <xf numFmtId="0" fontId="0" fillId="6" borderId="15" xfId="0" applyFill="1" applyBorder="1" applyAlignment="1">
      <alignment horizontal="center"/>
    </xf>
    <xf numFmtId="0" fontId="3" fillId="6" borderId="5" xfId="0" applyFont="1" applyFill="1" applyBorder="1"/>
    <xf numFmtId="8" fontId="3" fillId="6" borderId="5" xfId="0" applyNumberFormat="1" applyFont="1" applyFill="1" applyBorder="1" applyAlignment="1">
      <alignment horizontal="right"/>
    </xf>
    <xf numFmtId="8" fontId="3" fillId="6" borderId="15" xfId="0" applyNumberFormat="1" applyFont="1" applyFill="1" applyBorder="1" applyAlignment="1">
      <alignment horizontal="right"/>
    </xf>
    <xf numFmtId="164" fontId="3" fillId="6" borderId="5" xfId="1" applyNumberFormat="1" applyFont="1" applyFill="1" applyBorder="1" applyAlignment="1">
      <alignment horizontal="right"/>
    </xf>
    <xf numFmtId="164" fontId="3" fillId="6" borderId="15" xfId="1" applyNumberFormat="1" applyFont="1" applyFill="1" applyBorder="1" applyAlignment="1">
      <alignment horizontal="right" vertical="center"/>
    </xf>
    <xf numFmtId="0" fontId="3" fillId="6" borderId="22" xfId="0" applyFont="1" applyFill="1" applyBorder="1"/>
    <xf numFmtId="8" fontId="3" fillId="6" borderId="22" xfId="0" applyNumberFormat="1" applyFont="1" applyFill="1" applyBorder="1" applyAlignment="1">
      <alignment horizontal="right"/>
    </xf>
    <xf numFmtId="0" fontId="0" fillId="6" borderId="23" xfId="0" applyFill="1" applyBorder="1" applyAlignment="1">
      <alignment horizontal="center" vertical="center"/>
    </xf>
    <xf numFmtId="0" fontId="8" fillId="0" borderId="0" xfId="0" applyFont="1"/>
    <xf numFmtId="0" fontId="0" fillId="6" borderId="0" xfId="0" applyFill="1"/>
    <xf numFmtId="0" fontId="7" fillId="6" borderId="0" xfId="0" applyFont="1" applyFill="1" applyBorder="1" applyAlignment="1">
      <alignment horizontal="right"/>
    </xf>
    <xf numFmtId="0" fontId="0" fillId="6" borderId="0" xfId="0" applyFill="1" applyBorder="1"/>
    <xf numFmtId="0" fontId="7" fillId="6" borderId="0" xfId="0" applyFont="1" applyFill="1" applyAlignment="1">
      <alignment horizontal="right"/>
    </xf>
    <xf numFmtId="0" fontId="8" fillId="6" borderId="0" xfId="0" applyFont="1" applyFill="1"/>
    <xf numFmtId="164" fontId="0" fillId="0" borderId="0" xfId="0" applyNumberFormat="1" applyFill="1" applyBorder="1"/>
    <xf numFmtId="164" fontId="0" fillId="6" borderId="0" xfId="0" applyNumberFormat="1" applyFill="1" applyBorder="1"/>
    <xf numFmtId="0" fontId="13" fillId="0" borderId="0" xfId="0" applyFont="1"/>
    <xf numFmtId="0" fontId="0" fillId="0" borderId="0" xfId="0" applyAlignment="1">
      <alignment wrapText="1"/>
    </xf>
    <xf numFmtId="0" fontId="0" fillId="0" borderId="22" xfId="0" applyBorder="1"/>
    <xf numFmtId="8" fontId="0" fillId="0" borderId="0" xfId="0" applyNumberFormat="1" applyBorder="1"/>
    <xf numFmtId="0" fontId="15" fillId="0" borderId="0" xfId="0" applyFont="1" applyAlignment="1"/>
    <xf numFmtId="0" fontId="0" fillId="0" borderId="25" xfId="0" applyBorder="1"/>
    <xf numFmtId="0" fontId="4" fillId="0" borderId="0" xfId="0" applyFont="1" applyAlignment="1">
      <alignment horizontal="left"/>
    </xf>
    <xf numFmtId="0" fontId="7" fillId="0" borderId="0" xfId="0" applyFont="1" applyAlignment="1">
      <alignment horizontal="left"/>
    </xf>
    <xf numFmtId="0" fontId="0" fillId="0" borderId="0" xfId="0" applyBorder="1"/>
    <xf numFmtId="0" fontId="4" fillId="0" borderId="0" xfId="0" applyFont="1" applyBorder="1" applyAlignment="1">
      <alignment horizontal="left"/>
    </xf>
    <xf numFmtId="0" fontId="0" fillId="7" borderId="0" xfId="0" applyFill="1"/>
    <xf numFmtId="0" fontId="4" fillId="7" borderId="0" xfId="0" applyFont="1" applyFill="1" applyAlignment="1">
      <alignment horizontal="right"/>
    </xf>
    <xf numFmtId="0" fontId="0" fillId="7" borderId="0" xfId="0" applyFill="1" applyBorder="1"/>
    <xf numFmtId="0" fontId="4" fillId="7" borderId="0" xfId="0" applyFont="1" applyFill="1" applyBorder="1" applyAlignment="1">
      <alignment horizontal="left"/>
    </xf>
    <xf numFmtId="0" fontId="0" fillId="0" borderId="32" xfId="0" applyBorder="1"/>
    <xf numFmtId="0" fontId="9" fillId="0" borderId="0" xfId="0" applyFont="1" applyFill="1" applyBorder="1" applyAlignment="1">
      <alignment horizontal="right"/>
    </xf>
    <xf numFmtId="0" fontId="0" fillId="7" borderId="26" xfId="0" applyFill="1" applyBorder="1"/>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29" xfId="0" applyFont="1" applyFill="1" applyBorder="1"/>
    <xf numFmtId="0" fontId="4" fillId="0" borderId="29" xfId="0" applyFont="1" applyFill="1" applyBorder="1"/>
    <xf numFmtId="0" fontId="4" fillId="0" borderId="31" xfId="0" applyFont="1" applyFill="1" applyBorder="1"/>
    <xf numFmtId="164" fontId="9" fillId="0" borderId="30" xfId="0" applyNumberFormat="1" applyFont="1" applyFill="1" applyBorder="1" applyAlignment="1">
      <alignment horizontal="center"/>
    </xf>
    <xf numFmtId="164" fontId="4" fillId="0" borderId="30" xfId="0" applyNumberFormat="1" applyFont="1" applyFill="1" applyBorder="1" applyAlignment="1">
      <alignment horizontal="center"/>
    </xf>
    <xf numFmtId="164" fontId="4" fillId="0" borderId="32" xfId="0" applyNumberFormat="1" applyFont="1" applyFill="1" applyBorder="1" applyAlignment="1">
      <alignment horizontal="center"/>
    </xf>
    <xf numFmtId="0" fontId="2" fillId="0" borderId="25" xfId="0" applyFont="1" applyFill="1" applyBorder="1"/>
    <xf numFmtId="0" fontId="11" fillId="8" borderId="10" xfId="0" applyFont="1" applyFill="1" applyBorder="1" applyAlignment="1">
      <alignment horizontal="center" vertical="center" wrapText="1"/>
    </xf>
    <xf numFmtId="0" fontId="9" fillId="0" borderId="0" xfId="0" applyFont="1" applyBorder="1" applyAlignment="1">
      <alignment vertical="center" wrapText="1"/>
    </xf>
    <xf numFmtId="0" fontId="3" fillId="0" borderId="0" xfId="0" applyFont="1" applyAlignment="1">
      <alignment wrapText="1"/>
    </xf>
    <xf numFmtId="0" fontId="4" fillId="0" borderId="0" xfId="0" applyFont="1" applyFill="1" applyBorder="1" applyAlignment="1">
      <alignment horizontal="center" wrapText="1"/>
    </xf>
    <xf numFmtId="0" fontId="0" fillId="0" borderId="0" xfId="0" applyBorder="1" applyAlignment="1">
      <alignment wrapText="1"/>
    </xf>
    <xf numFmtId="0" fontId="9" fillId="0" borderId="0" xfId="0" applyFont="1" applyBorder="1" applyAlignment="1"/>
    <xf numFmtId="0" fontId="8" fillId="0" borderId="0" xfId="0" applyFont="1" applyFill="1" applyBorder="1" applyAlignment="1">
      <alignment horizontal="center"/>
    </xf>
    <xf numFmtId="0" fontId="11" fillId="0" borderId="0" xfId="0" applyFont="1" applyBorder="1" applyAlignment="1">
      <alignment vertical="center" wrapText="1"/>
    </xf>
    <xf numFmtId="0" fontId="8" fillId="0" borderId="6" xfId="0" applyFont="1" applyFill="1" applyBorder="1" applyAlignment="1">
      <alignment horizontal="center"/>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25" xfId="0" applyNumberFormat="1" applyFont="1" applyFill="1" applyBorder="1" applyAlignment="1">
      <alignment horizontal="center"/>
    </xf>
    <xf numFmtId="164" fontId="9" fillId="0" borderId="0" xfId="0" applyNumberFormat="1" applyFont="1" applyFill="1" applyBorder="1" applyAlignment="1">
      <alignment horizontal="center"/>
    </xf>
    <xf numFmtId="164" fontId="4" fillId="0" borderId="0" xfId="0" applyNumberFormat="1" applyFont="1" applyFill="1" applyBorder="1" applyAlignment="1">
      <alignment horizontal="center"/>
    </xf>
    <xf numFmtId="0" fontId="0" fillId="6" borderId="3" xfId="0" applyFill="1" applyBorder="1" applyAlignment="1">
      <alignment horizontal="center"/>
    </xf>
    <xf numFmtId="0" fontId="4" fillId="0" borderId="22" xfId="0" applyFont="1" applyBorder="1" applyAlignment="1">
      <alignment horizontal="center" vertical="center" wrapText="1"/>
    </xf>
    <xf numFmtId="0" fontId="4" fillId="8" borderId="27" xfId="0" applyFont="1" applyFill="1" applyBorder="1" applyAlignment="1">
      <alignment horizontal="right"/>
    </xf>
    <xf numFmtId="0" fontId="4" fillId="8" borderId="28" xfId="0" applyFont="1" applyFill="1" applyBorder="1" applyAlignment="1">
      <alignment horizontal="center"/>
    </xf>
    <xf numFmtId="0" fontId="0" fillId="6" borderId="34" xfId="0" applyFill="1" applyBorder="1" applyAlignment="1">
      <alignment horizontal="center"/>
    </xf>
    <xf numFmtId="0" fontId="0" fillId="6" borderId="45" xfId="0" applyFill="1" applyBorder="1" applyAlignment="1">
      <alignment horizontal="center"/>
    </xf>
    <xf numFmtId="165" fontId="0" fillId="0" borderId="25" xfId="0" applyNumberFormat="1" applyBorder="1"/>
    <xf numFmtId="164" fontId="0" fillId="0" borderId="25" xfId="1" applyNumberFormat="1" applyFont="1" applyBorder="1"/>
    <xf numFmtId="0" fontId="4" fillId="0" borderId="0" xfId="0" applyFont="1" applyBorder="1"/>
    <xf numFmtId="0" fontId="4" fillId="7" borderId="0" xfId="0" applyFont="1" applyFill="1" applyBorder="1"/>
    <xf numFmtId="0" fontId="0" fillId="0" borderId="14" xfId="0" applyFill="1" applyBorder="1" applyAlignment="1">
      <alignment horizontal="center" vertical="center"/>
    </xf>
    <xf numFmtId="0" fontId="0" fillId="0" borderId="14" xfId="0" applyFill="1" applyBorder="1" applyAlignment="1">
      <alignment horizontal="center" vertical="center"/>
    </xf>
    <xf numFmtId="0" fontId="11" fillId="0" borderId="11" xfId="0" applyFont="1" applyFill="1" applyBorder="1" applyAlignment="1">
      <alignment horizontal="center" vertical="center" wrapText="1"/>
    </xf>
    <xf numFmtId="8" fontId="3" fillId="6" borderId="24" xfId="0" applyNumberFormat="1" applyFont="1" applyFill="1" applyBorder="1" applyAlignment="1">
      <alignment horizontal="right"/>
    </xf>
    <xf numFmtId="8" fontId="3" fillId="0" borderId="24" xfId="0" applyNumberFormat="1" applyFont="1" applyFill="1" applyBorder="1" applyAlignment="1">
      <alignment horizontal="right"/>
    </xf>
    <xf numFmtId="8" fontId="3" fillId="0" borderId="17" xfId="0" applyNumberFormat="1" applyFont="1" applyFill="1" applyBorder="1" applyAlignment="1">
      <alignment horizontal="right"/>
    </xf>
    <xf numFmtId="0" fontId="11" fillId="8" borderId="11" xfId="0" applyFont="1" applyFill="1" applyBorder="1" applyAlignment="1">
      <alignment horizontal="center" vertical="center" wrapText="1"/>
    </xf>
    <xf numFmtId="8" fontId="3" fillId="0" borderId="24" xfId="0" applyNumberFormat="1" applyFont="1" applyFill="1" applyBorder="1"/>
    <xf numFmtId="8" fontId="3" fillId="0" borderId="17" xfId="0" applyNumberFormat="1" applyFont="1" applyFill="1" applyBorder="1"/>
    <xf numFmtId="0" fontId="8" fillId="0" borderId="42" xfId="0" applyFont="1" applyFill="1" applyBorder="1" applyAlignment="1">
      <alignment horizontal="center"/>
    </xf>
    <xf numFmtId="0" fontId="7" fillId="6" borderId="0" xfId="0" applyFont="1" applyFill="1"/>
    <xf numFmtId="0" fontId="8" fillId="0" borderId="0" xfId="0" applyFont="1" applyAlignment="1">
      <alignment horizontal="center" vertical="top" wrapText="1"/>
    </xf>
    <xf numFmtId="0" fontId="8" fillId="3" borderId="4" xfId="0" applyFont="1" applyFill="1" applyBorder="1" applyAlignment="1">
      <alignment horizontal="center"/>
    </xf>
    <xf numFmtId="0" fontId="4" fillId="0" borderId="9" xfId="0" applyFont="1" applyBorder="1" applyAlignment="1">
      <alignment horizontal="center" vertical="center" wrapText="1"/>
    </xf>
    <xf numFmtId="0" fontId="8" fillId="3" borderId="42" xfId="0" applyFont="1" applyFill="1" applyBorder="1" applyAlignment="1">
      <alignment horizontal="center"/>
    </xf>
    <xf numFmtId="0" fontId="4" fillId="0" borderId="43" xfId="0" applyFont="1" applyBorder="1" applyAlignment="1">
      <alignment horizontal="center" vertical="center" wrapText="1"/>
    </xf>
    <xf numFmtId="0" fontId="18" fillId="0" borderId="0" xfId="0" applyFont="1" applyFill="1" applyBorder="1" applyAlignment="1">
      <alignment horizontal="center"/>
    </xf>
    <xf numFmtId="0" fontId="8" fillId="3" borderId="6" xfId="0" applyFont="1" applyFill="1" applyBorder="1" applyAlignment="1">
      <alignment horizontal="center"/>
    </xf>
    <xf numFmtId="0" fontId="4" fillId="0" borderId="1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8" fillId="0" borderId="30" xfId="0" applyFont="1" applyFill="1" applyBorder="1" applyAlignment="1">
      <alignment horizontal="center"/>
    </xf>
    <xf numFmtId="0" fontId="8" fillId="0" borderId="29" xfId="0" applyFont="1" applyFill="1" applyBorder="1" applyAlignment="1">
      <alignment horizontal="center"/>
    </xf>
    <xf numFmtId="164" fontId="9" fillId="0" borderId="30" xfId="0" applyNumberFormat="1" applyFont="1" applyFill="1" applyBorder="1" applyAlignment="1">
      <alignment horizontal="right"/>
    </xf>
    <xf numFmtId="164" fontId="9" fillId="0" borderId="29" xfId="0" applyNumberFormat="1" applyFont="1" applyFill="1" applyBorder="1" applyAlignment="1">
      <alignment horizontal="right"/>
    </xf>
    <xf numFmtId="0" fontId="4" fillId="8" borderId="17"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7" fillId="3" borderId="12" xfId="0" applyFont="1" applyFill="1" applyBorder="1" applyAlignment="1">
      <alignment horizontal="center"/>
    </xf>
    <xf numFmtId="0" fontId="4" fillId="0" borderId="21" xfId="0" applyFont="1" applyBorder="1" applyAlignment="1">
      <alignment horizontal="center" vertical="center" wrapText="1"/>
    </xf>
    <xf numFmtId="0" fontId="3" fillId="4" borderId="5" xfId="0" applyFont="1" applyFill="1" applyBorder="1"/>
    <xf numFmtId="0" fontId="0" fillId="0" borderId="4" xfId="0" applyFill="1" applyBorder="1" applyAlignment="1">
      <alignment horizontal="center"/>
    </xf>
    <xf numFmtId="0" fontId="0" fillId="0" borderId="44" xfId="0" applyFill="1" applyBorder="1" applyAlignment="1">
      <alignment horizontal="center"/>
    </xf>
    <xf numFmtId="0" fontId="0" fillId="0" borderId="41" xfId="0" applyFill="1" applyBorder="1" applyAlignment="1">
      <alignment horizontal="center"/>
    </xf>
    <xf numFmtId="0" fontId="0" fillId="0" borderId="9" xfId="0" applyFill="1" applyBorder="1" applyAlignment="1">
      <alignment horizontal="center"/>
    </xf>
    <xf numFmtId="164" fontId="9" fillId="0" borderId="32" xfId="0" applyNumberFormat="1" applyFont="1" applyFill="1" applyBorder="1" applyAlignment="1">
      <alignment horizontal="center"/>
    </xf>
    <xf numFmtId="0" fontId="0" fillId="9" borderId="0" xfId="0" applyFill="1"/>
    <xf numFmtId="0" fontId="20" fillId="9" borderId="0" xfId="0" applyFont="1" applyFill="1"/>
    <xf numFmtId="0" fontId="20" fillId="10" borderId="0" xfId="0" applyFont="1" applyFill="1"/>
    <xf numFmtId="0" fontId="0" fillId="10" borderId="0" xfId="0" applyFill="1"/>
    <xf numFmtId="0" fontId="0" fillId="0" borderId="0" xfId="0" applyAlignment="1">
      <alignment horizontal="right"/>
    </xf>
    <xf numFmtId="0" fontId="0" fillId="0" borderId="0" xfId="0" applyAlignment="1">
      <alignment horizontal="left"/>
    </xf>
    <xf numFmtId="166" fontId="3" fillId="6" borderId="5" xfId="3" applyNumberFormat="1" applyFont="1" applyFill="1" applyBorder="1" applyAlignment="1">
      <alignment horizontal="left"/>
    </xf>
    <xf numFmtId="0" fontId="0" fillId="13" borderId="22" xfId="0" applyFill="1" applyBorder="1"/>
    <xf numFmtId="0" fontId="0" fillId="13" borderId="37" xfId="0" applyFill="1" applyBorder="1"/>
    <xf numFmtId="0" fontId="0" fillId="13" borderId="15" xfId="0" applyFill="1" applyBorder="1"/>
    <xf numFmtId="0" fontId="0" fillId="13" borderId="34" xfId="0" applyFill="1" applyBorder="1"/>
    <xf numFmtId="0" fontId="0" fillId="14" borderId="23" xfId="0" applyFill="1" applyBorder="1"/>
    <xf numFmtId="0" fontId="0" fillId="14" borderId="22" xfId="0" applyFill="1" applyBorder="1"/>
    <xf numFmtId="0" fontId="0" fillId="14" borderId="24" xfId="0" applyFill="1" applyBorder="1"/>
    <xf numFmtId="0" fontId="0" fillId="14" borderId="14" xfId="0" applyFill="1" applyBorder="1"/>
    <xf numFmtId="0" fontId="0" fillId="14" borderId="15" xfId="0" applyFill="1" applyBorder="1"/>
    <xf numFmtId="0" fontId="0" fillId="14" borderId="17" xfId="0" applyFill="1" applyBorder="1"/>
    <xf numFmtId="0" fontId="0" fillId="0" borderId="0" xfId="0" applyFont="1" applyAlignment="1">
      <alignment wrapText="1"/>
    </xf>
    <xf numFmtId="0" fontId="0" fillId="0" borderId="5" xfId="0" applyBorder="1" applyAlignment="1">
      <alignment wrapText="1"/>
    </xf>
    <xf numFmtId="0" fontId="0" fillId="0" borderId="6" xfId="0" applyBorder="1" applyAlignment="1">
      <alignment wrapText="1"/>
    </xf>
    <xf numFmtId="0" fontId="0" fillId="0" borderId="13" xfId="0" applyFill="1" applyBorder="1" applyAlignment="1">
      <alignment wrapText="1"/>
    </xf>
    <xf numFmtId="0" fontId="0" fillId="0" borderId="13" xfId="0" applyBorder="1" applyAlignment="1">
      <alignment wrapText="1"/>
    </xf>
    <xf numFmtId="0" fontId="0" fillId="6" borderId="22" xfId="0" applyFill="1" applyBorder="1"/>
    <xf numFmtId="8" fontId="0" fillId="6" borderId="22" xfId="0" applyNumberFormat="1" applyFill="1" applyBorder="1"/>
    <xf numFmtId="8" fontId="0" fillId="6" borderId="24" xfId="0" applyNumberFormat="1" applyFill="1" applyBorder="1"/>
    <xf numFmtId="0" fontId="0" fillId="0" borderId="18" xfId="0" applyFont="1" applyBorder="1" applyAlignment="1">
      <alignment wrapText="1"/>
    </xf>
    <xf numFmtId="0" fontId="0" fillId="0" borderId="19" xfId="0" applyFont="1" applyBorder="1" applyAlignment="1">
      <alignment wrapText="1"/>
    </xf>
    <xf numFmtId="0" fontId="0" fillId="0" borderId="19" xfId="0" applyBorder="1" applyAlignment="1">
      <alignment wrapText="1"/>
    </xf>
    <xf numFmtId="0" fontId="4" fillId="10" borderId="27" xfId="0" applyFont="1" applyFill="1" applyBorder="1" applyAlignment="1">
      <alignment horizontal="right"/>
    </xf>
    <xf numFmtId="0" fontId="4" fillId="10" borderId="28" xfId="0" applyFont="1" applyFill="1" applyBorder="1" applyAlignment="1">
      <alignment horizontal="center"/>
    </xf>
    <xf numFmtId="8" fontId="2" fillId="0" borderId="25" xfId="0" applyNumberFormat="1" applyFont="1" applyBorder="1"/>
    <xf numFmtId="8" fontId="2" fillId="0" borderId="32" xfId="0" applyNumberFormat="1" applyFont="1" applyBorder="1"/>
    <xf numFmtId="0" fontId="23" fillId="10" borderId="27" xfId="0" applyFont="1" applyFill="1" applyBorder="1" applyAlignment="1">
      <alignment horizontal="center" vertical="center" wrapText="1"/>
    </xf>
    <xf numFmtId="0" fontId="23" fillId="3" borderId="60" xfId="0" applyFont="1" applyFill="1" applyBorder="1" applyAlignment="1">
      <alignment horizontal="center" vertical="center" wrapText="1"/>
    </xf>
    <xf numFmtId="0" fontId="23" fillId="3" borderId="28" xfId="0" applyFont="1" applyFill="1" applyBorder="1" applyAlignment="1">
      <alignment horizontal="center" vertical="center" wrapText="1"/>
    </xf>
    <xf numFmtId="0" fontId="0" fillId="9" borderId="0" xfId="0" applyFill="1" applyAlignment="1"/>
    <xf numFmtId="0" fontId="0" fillId="0" borderId="0" xfId="0" applyAlignment="1"/>
    <xf numFmtId="0" fontId="2" fillId="9" borderId="0" xfId="0" applyFont="1" applyFill="1"/>
    <xf numFmtId="0" fontId="4" fillId="0" borderId="0" xfId="0" applyFont="1" applyFill="1" applyAlignment="1">
      <alignment horizontal="right"/>
    </xf>
    <xf numFmtId="0" fontId="4" fillId="0" borderId="0" xfId="0" applyFont="1" applyFill="1" applyBorder="1" applyAlignment="1">
      <alignment horizontal="left"/>
    </xf>
    <xf numFmtId="0" fontId="0" fillId="0" borderId="0" xfId="0" applyNumberFormat="1" applyFill="1" applyBorder="1"/>
    <xf numFmtId="0" fontId="4" fillId="6" borderId="0" xfId="0" applyFont="1" applyFill="1" applyAlignment="1">
      <alignment horizontal="right"/>
    </xf>
    <xf numFmtId="0" fontId="4" fillId="6" borderId="0" xfId="0" applyFont="1" applyFill="1" applyBorder="1" applyAlignment="1">
      <alignment horizontal="left"/>
    </xf>
    <xf numFmtId="0" fontId="4" fillId="6" borderId="0" xfId="0" applyFont="1" applyFill="1" applyBorder="1"/>
    <xf numFmtId="0" fontId="2" fillId="4" borderId="0" xfId="0" applyFont="1" applyFill="1"/>
    <xf numFmtId="0" fontId="4" fillId="4" borderId="0" xfId="0" applyFont="1" applyFill="1" applyAlignment="1">
      <alignment horizontal="right"/>
    </xf>
    <xf numFmtId="0" fontId="0" fillId="4" borderId="0" xfId="0" applyFill="1" applyBorder="1"/>
    <xf numFmtId="0" fontId="7" fillId="4" borderId="0" xfId="0" applyFont="1" applyFill="1" applyBorder="1" applyAlignment="1">
      <alignment horizontal="left"/>
    </xf>
    <xf numFmtId="0" fontId="2" fillId="4" borderId="0" xfId="0" applyFont="1" applyFill="1" applyBorder="1"/>
    <xf numFmtId="164" fontId="0" fillId="4" borderId="25" xfId="1" applyNumberFormat="1" applyFont="1" applyFill="1" applyBorder="1"/>
    <xf numFmtId="0" fontId="0" fillId="4" borderId="0" xfId="0" applyFill="1"/>
    <xf numFmtId="0" fontId="2" fillId="3" borderId="55" xfId="0" applyFont="1" applyFill="1" applyBorder="1"/>
    <xf numFmtId="0" fontId="2" fillId="3" borderId="26" xfId="0" applyFont="1" applyFill="1" applyBorder="1" applyAlignment="1"/>
    <xf numFmtId="0" fontId="0" fillId="0" borderId="22" xfId="0" applyBorder="1" applyAlignment="1">
      <alignment horizontal="center"/>
    </xf>
    <xf numFmtId="0" fontId="16" fillId="9" borderId="0" xfId="2" applyFill="1" applyAlignment="1" applyProtection="1"/>
    <xf numFmtId="0" fontId="0" fillId="15" borderId="8" xfId="0" applyFill="1" applyBorder="1"/>
    <xf numFmtId="0" fontId="0" fillId="15" borderId="43" xfId="0" applyFill="1" applyBorder="1"/>
    <xf numFmtId="0" fontId="0" fillId="15" borderId="9" xfId="0" applyFill="1" applyBorder="1"/>
    <xf numFmtId="0" fontId="0" fillId="15" borderId="36" xfId="0" applyFill="1" applyBorder="1"/>
    <xf numFmtId="0" fontId="0" fillId="15" borderId="0" xfId="0" applyFill="1" applyBorder="1"/>
    <xf numFmtId="0" fontId="0" fillId="15" borderId="40" xfId="0" applyFill="1" applyBorder="1"/>
    <xf numFmtId="0" fontId="16" fillId="15" borderId="35" xfId="2" applyFill="1" applyBorder="1" applyAlignment="1" applyProtection="1"/>
    <xf numFmtId="0" fontId="0" fillId="15" borderId="1" xfId="0" applyFill="1" applyBorder="1"/>
    <xf numFmtId="0" fontId="0" fillId="15" borderId="41" xfId="0" applyFill="1" applyBorder="1"/>
    <xf numFmtId="0" fontId="2" fillId="7" borderId="37" xfId="0" applyFont="1" applyFill="1" applyBorder="1"/>
    <xf numFmtId="0" fontId="0" fillId="7" borderId="38" xfId="0" applyFill="1" applyBorder="1"/>
    <xf numFmtId="0" fontId="0" fillId="7" borderId="39" xfId="0" applyFill="1" applyBorder="1"/>
    <xf numFmtId="0" fontId="9" fillId="15" borderId="35" xfId="0" applyFont="1" applyFill="1" applyBorder="1" applyAlignment="1">
      <alignment horizontal="center" vertical="center" wrapText="1"/>
    </xf>
    <xf numFmtId="0" fontId="9" fillId="15" borderId="41" xfId="0" applyFont="1" applyFill="1" applyBorder="1" applyAlignment="1">
      <alignment horizontal="center" vertical="center" wrapText="1"/>
    </xf>
    <xf numFmtId="0" fontId="2" fillId="10" borderId="62" xfId="0" applyFont="1" applyFill="1" applyBorder="1" applyAlignment="1"/>
    <xf numFmtId="0" fontId="2" fillId="10" borderId="26" xfId="0" applyFont="1" applyFill="1" applyBorder="1" applyAlignment="1"/>
    <xf numFmtId="0" fontId="0" fillId="0" borderId="39" xfId="0" applyBorder="1" applyAlignment="1">
      <alignment horizontal="center"/>
    </xf>
    <xf numFmtId="0" fontId="0" fillId="16" borderId="22" xfId="0" applyFill="1" applyBorder="1"/>
    <xf numFmtId="0" fontId="0" fillId="15" borderId="22" xfId="0" applyFill="1" applyBorder="1"/>
    <xf numFmtId="0" fontId="4" fillId="4" borderId="0" xfId="0" applyFont="1" applyFill="1" applyBorder="1" applyAlignment="1">
      <alignment horizontal="left"/>
    </xf>
    <xf numFmtId="0" fontId="4" fillId="4" borderId="0" xfId="0" applyFont="1" applyFill="1" applyBorder="1"/>
    <xf numFmtId="0" fontId="2" fillId="14" borderId="0" xfId="0" applyFont="1" applyFill="1"/>
    <xf numFmtId="0" fontId="4" fillId="14" borderId="0" xfId="0" applyFont="1" applyFill="1" applyAlignment="1">
      <alignment horizontal="right"/>
    </xf>
    <xf numFmtId="0" fontId="0" fillId="14" borderId="0" xfId="0" applyFill="1" applyBorder="1"/>
    <xf numFmtId="0" fontId="7" fillId="14" borderId="0" xfId="0" applyFont="1" applyFill="1" applyBorder="1" applyAlignment="1">
      <alignment horizontal="left"/>
    </xf>
    <xf numFmtId="0" fontId="2" fillId="14" borderId="0" xfId="0" applyFont="1" applyFill="1" applyBorder="1"/>
    <xf numFmtId="0" fontId="0" fillId="14" borderId="0" xfId="0" applyFill="1"/>
    <xf numFmtId="0" fontId="8" fillId="0" borderId="0" xfId="0" applyFont="1" applyBorder="1"/>
    <xf numFmtId="0" fontId="0" fillId="9" borderId="0" xfId="0" applyFill="1" applyAlignment="1">
      <alignment vertical="top"/>
    </xf>
    <xf numFmtId="0" fontId="24" fillId="0" borderId="0" xfId="0" applyFont="1"/>
    <xf numFmtId="0" fontId="0" fillId="0" borderId="19" xfId="0" applyFont="1" applyBorder="1" applyAlignment="1">
      <alignment horizontal="center" wrapText="1"/>
    </xf>
    <xf numFmtId="2" fontId="2" fillId="0" borderId="25" xfId="1" applyNumberFormat="1" applyFont="1" applyFill="1" applyBorder="1" applyAlignment="1">
      <alignment horizontal="right"/>
    </xf>
    <xf numFmtId="164" fontId="23" fillId="10" borderId="0" xfId="0" applyNumberFormat="1" applyFont="1" applyFill="1" applyBorder="1" applyAlignment="1">
      <alignment horizontal="center" vertical="center" wrapText="1"/>
    </xf>
    <xf numFmtId="0" fontId="23" fillId="3" borderId="27" xfId="0" applyFont="1" applyFill="1" applyBorder="1" applyAlignment="1">
      <alignment horizontal="center" vertical="center" wrapText="1"/>
    </xf>
    <xf numFmtId="0" fontId="23" fillId="3" borderId="63" xfId="0" applyFont="1" applyFill="1" applyBorder="1" applyAlignment="1">
      <alignment horizontal="center" vertical="center" wrapText="1"/>
    </xf>
    <xf numFmtId="8" fontId="2" fillId="0" borderId="64" xfId="0" applyNumberFormat="1" applyFont="1" applyBorder="1"/>
    <xf numFmtId="0" fontId="2" fillId="3" borderId="56" xfId="0" applyFont="1" applyFill="1" applyBorder="1" applyAlignment="1"/>
    <xf numFmtId="0" fontId="0" fillId="10" borderId="0" xfId="0" applyFill="1" applyBorder="1"/>
    <xf numFmtId="0" fontId="0" fillId="0" borderId="0" xfId="0" applyFill="1" applyBorder="1" applyAlignment="1"/>
    <xf numFmtId="0" fontId="0" fillId="0" borderId="23" xfId="0" applyFill="1" applyBorder="1"/>
    <xf numFmtId="0" fontId="0" fillId="0" borderId="14" xfId="0" applyFill="1" applyBorder="1"/>
    <xf numFmtId="0" fontId="25" fillId="14" borderId="22" xfId="0" applyFont="1" applyFill="1" applyBorder="1" applyAlignment="1">
      <alignment horizontal="center"/>
    </xf>
    <xf numFmtId="0" fontId="25" fillId="14" borderId="15" xfId="0" applyFont="1" applyFill="1" applyBorder="1" applyAlignment="1">
      <alignment horizontal="center"/>
    </xf>
    <xf numFmtId="0" fontId="25" fillId="13" borderId="22" xfId="0" applyFont="1" applyFill="1" applyBorder="1" applyAlignment="1">
      <alignment horizontal="center"/>
    </xf>
    <xf numFmtId="0" fontId="25" fillId="14" borderId="24" xfId="0" applyFont="1" applyFill="1" applyBorder="1" applyAlignment="1">
      <alignment horizontal="center"/>
    </xf>
    <xf numFmtId="0" fontId="25" fillId="14" borderId="17" xfId="0" applyFont="1" applyFill="1" applyBorder="1" applyAlignment="1">
      <alignment horizontal="center"/>
    </xf>
    <xf numFmtId="0" fontId="26" fillId="0" borderId="0" xfId="0" applyFont="1"/>
    <xf numFmtId="0" fontId="27" fillId="0" borderId="0" xfId="0" applyFont="1" applyAlignment="1">
      <alignment horizontal="right"/>
    </xf>
    <xf numFmtId="0" fontId="25" fillId="13" borderId="24" xfId="0" applyFont="1" applyFill="1" applyBorder="1" applyAlignment="1">
      <alignment horizontal="center"/>
    </xf>
    <xf numFmtId="0" fontId="25" fillId="0" borderId="0" xfId="0" applyFont="1" applyFill="1"/>
    <xf numFmtId="0" fontId="10" fillId="0" borderId="0" xfId="0" applyFont="1" applyBorder="1"/>
    <xf numFmtId="0" fontId="0" fillId="0" borderId="43" xfId="0" applyBorder="1"/>
    <xf numFmtId="8" fontId="0" fillId="14" borderId="26" xfId="0" applyNumberFormat="1" applyFill="1" applyBorder="1"/>
    <xf numFmtId="0" fontId="0" fillId="15" borderId="23" xfId="0" applyFill="1" applyBorder="1"/>
    <xf numFmtId="0" fontId="0" fillId="15" borderId="14" xfId="0" applyFill="1" applyBorder="1"/>
    <xf numFmtId="0" fontId="0" fillId="4" borderId="12" xfId="0" applyFill="1" applyBorder="1" applyAlignment="1">
      <alignment horizontal="center"/>
    </xf>
    <xf numFmtId="0" fontId="0" fillId="4" borderId="5" xfId="0" applyFill="1" applyBorder="1" applyAlignment="1">
      <alignment horizontal="center"/>
    </xf>
    <xf numFmtId="0" fontId="0" fillId="4" borderId="3" xfId="0" applyFill="1" applyBorder="1" applyAlignment="1">
      <alignment horizontal="center"/>
    </xf>
    <xf numFmtId="0" fontId="0" fillId="4" borderId="6" xfId="0" applyFill="1" applyBorder="1" applyAlignment="1">
      <alignment horizontal="center"/>
    </xf>
    <xf numFmtId="0" fontId="0" fillId="0" borderId="12" xfId="0" applyFont="1" applyFill="1" applyBorder="1" applyAlignment="1">
      <alignment horizontal="center" vertical="center"/>
    </xf>
    <xf numFmtId="0" fontId="0" fillId="0" borderId="5"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6" xfId="0" applyFont="1" applyFill="1" applyBorder="1" applyAlignment="1">
      <alignment horizontal="center" vertical="center"/>
    </xf>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0" fillId="0" borderId="72" xfId="0" applyBorder="1"/>
    <xf numFmtId="0" fontId="25" fillId="15" borderId="36" xfId="0" applyFont="1" applyFill="1" applyBorder="1"/>
    <xf numFmtId="0" fontId="25" fillId="15" borderId="0" xfId="0" applyFont="1" applyFill="1" applyBorder="1"/>
    <xf numFmtId="0" fontId="25" fillId="15" borderId="40" xfId="0" applyFont="1" applyFill="1" applyBorder="1"/>
    <xf numFmtId="0" fontId="25" fillId="15" borderId="35" xfId="0" applyFont="1" applyFill="1" applyBorder="1"/>
    <xf numFmtId="0" fontId="25" fillId="15" borderId="1" xfId="0" applyFont="1" applyFill="1" applyBorder="1"/>
    <xf numFmtId="0" fontId="25" fillId="15" borderId="41" xfId="0" applyFont="1" applyFill="1" applyBorder="1"/>
    <xf numFmtId="0" fontId="0" fillId="15" borderId="0" xfId="0" applyFill="1"/>
    <xf numFmtId="0" fontId="9" fillId="7" borderId="37" xfId="0" applyFont="1" applyFill="1" applyBorder="1" applyAlignment="1">
      <alignment horizontal="center" vertical="center" wrapText="1"/>
    </xf>
    <xf numFmtId="0" fontId="9" fillId="7" borderId="39" xfId="0" applyFont="1" applyFill="1" applyBorder="1" applyAlignment="1">
      <alignment vertical="center" wrapText="1"/>
    </xf>
    <xf numFmtId="0" fontId="19" fillId="15" borderId="0" xfId="0" applyFont="1" applyFill="1"/>
    <xf numFmtId="0" fontId="4" fillId="0" borderId="9" xfId="0" applyFont="1" applyBorder="1" applyAlignment="1">
      <alignment horizontal="center" vertical="center" wrapText="1"/>
    </xf>
    <xf numFmtId="164" fontId="9" fillId="4" borderId="0" xfId="0" applyNumberFormat="1" applyFont="1" applyFill="1" applyBorder="1" applyAlignment="1">
      <alignment horizontal="right"/>
    </xf>
    <xf numFmtId="0" fontId="29" fillId="0" borderId="0" xfId="0" applyFont="1"/>
    <xf numFmtId="0" fontId="3" fillId="5" borderId="4" xfId="0" applyFont="1" applyFill="1" applyBorder="1" applyProtection="1">
      <protection locked="0"/>
    </xf>
    <xf numFmtId="0" fontId="3" fillId="5" borderId="5" xfId="0" applyFont="1" applyFill="1" applyBorder="1" applyProtection="1">
      <protection locked="0"/>
    </xf>
    <xf numFmtId="0" fontId="3" fillId="5" borderId="44" xfId="0" applyFont="1" applyFill="1" applyBorder="1" applyProtection="1">
      <protection locked="0"/>
    </xf>
    <xf numFmtId="0" fontId="21" fillId="12" borderId="15" xfId="0" applyFont="1" applyFill="1" applyBorder="1" applyProtection="1">
      <protection locked="0"/>
    </xf>
    <xf numFmtId="0" fontId="3" fillId="2" borderId="4" xfId="0" applyFont="1" applyFill="1" applyBorder="1" applyProtection="1">
      <protection locked="0"/>
    </xf>
    <xf numFmtId="0" fontId="3" fillId="2" borderId="5" xfId="0" applyFont="1" applyFill="1" applyBorder="1" applyProtection="1">
      <protection locked="0"/>
    </xf>
    <xf numFmtId="0" fontId="3" fillId="2" borderId="44" xfId="0" applyFont="1" applyFill="1" applyBorder="1" applyProtection="1">
      <protection locked="0"/>
    </xf>
    <xf numFmtId="0" fontId="0" fillId="6" borderId="46"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3" fillId="5" borderId="15" xfId="0" applyFont="1" applyFill="1" applyBorder="1" applyProtection="1">
      <protection locked="0"/>
    </xf>
    <xf numFmtId="0" fontId="3" fillId="2" borderId="19" xfId="0" applyFont="1" applyFill="1" applyBorder="1" applyProtection="1">
      <protection locked="0"/>
    </xf>
    <xf numFmtId="0" fontId="3" fillId="2" borderId="10" xfId="0" applyFont="1" applyFill="1" applyBorder="1" applyProtection="1">
      <protection locked="0"/>
    </xf>
    <xf numFmtId="0" fontId="3" fillId="0" borderId="15" xfId="0" applyFont="1" applyFill="1" applyBorder="1" applyProtection="1">
      <protection locked="0"/>
    </xf>
    <xf numFmtId="0" fontId="3" fillId="2" borderId="15" xfId="0" applyFont="1" applyFill="1" applyBorder="1" applyProtection="1">
      <protection locked="0"/>
    </xf>
    <xf numFmtId="0" fontId="0" fillId="0" borderId="0" xfId="0" applyProtection="1">
      <protection locked="0"/>
    </xf>
    <xf numFmtId="0" fontId="4" fillId="0" borderId="0" xfId="0" applyFont="1" applyAlignment="1" applyProtection="1">
      <alignment horizontal="right"/>
      <protection locked="0"/>
    </xf>
    <xf numFmtId="164" fontId="0" fillId="2" borderId="25" xfId="0" applyNumberFormat="1" applyFill="1" applyBorder="1" applyProtection="1">
      <protection locked="0"/>
    </xf>
    <xf numFmtId="0" fontId="0" fillId="2" borderId="25" xfId="0" applyNumberFormat="1" applyFill="1" applyBorder="1" applyProtection="1">
      <protection locked="0"/>
    </xf>
    <xf numFmtId="0" fontId="11" fillId="2" borderId="8" xfId="0" applyFont="1" applyFill="1" applyBorder="1" applyAlignment="1" applyProtection="1">
      <alignment vertical="center" wrapText="1"/>
      <protection locked="0"/>
    </xf>
    <xf numFmtId="0" fontId="11" fillId="2" borderId="10"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protection locked="0"/>
    </xf>
    <xf numFmtId="0" fontId="3" fillId="5" borderId="22" xfId="0" applyFont="1" applyFill="1" applyBorder="1" applyProtection="1">
      <protection locked="0"/>
    </xf>
    <xf numFmtId="0" fontId="3" fillId="5" borderId="22" xfId="1" applyNumberFormat="1" applyFont="1" applyFill="1" applyBorder="1" applyAlignment="1" applyProtection="1">
      <alignment horizontal="right"/>
      <protection locked="0"/>
    </xf>
    <xf numFmtId="0" fontId="0" fillId="2" borderId="22" xfId="0" applyFont="1" applyFill="1" applyBorder="1" applyAlignment="1" applyProtection="1">
      <alignment horizontal="center" vertical="center"/>
      <protection locked="0"/>
    </xf>
    <xf numFmtId="0" fontId="3" fillId="2" borderId="22" xfId="0" applyFont="1" applyFill="1" applyBorder="1" applyProtection="1">
      <protection locked="0"/>
    </xf>
    <xf numFmtId="0" fontId="3" fillId="2" borderId="22" xfId="1" applyNumberFormat="1" applyFont="1" applyFill="1" applyBorder="1" applyAlignment="1" applyProtection="1">
      <alignment horizontal="right" vertical="center"/>
      <protection locked="0"/>
    </xf>
    <xf numFmtId="0" fontId="3" fillId="2" borderId="22" xfId="1" applyNumberFormat="1" applyFont="1" applyFill="1" applyBorder="1" applyAlignment="1" applyProtection="1">
      <alignment horizontal="right"/>
      <protection locked="0"/>
    </xf>
    <xf numFmtId="0" fontId="0" fillId="2" borderId="15" xfId="0" applyFont="1" applyFill="1" applyBorder="1" applyAlignment="1" applyProtection="1">
      <alignment horizontal="center" vertical="center"/>
      <protection locked="0"/>
    </xf>
    <xf numFmtId="0" fontId="3" fillId="2" borderId="15" xfId="1" applyNumberFormat="1" applyFont="1" applyFill="1" applyBorder="1" applyAlignment="1" applyProtection="1">
      <alignment horizontal="right" vertical="center"/>
      <protection locked="0"/>
    </xf>
    <xf numFmtId="0" fontId="4" fillId="2" borderId="1" xfId="0" applyFont="1" applyFill="1" applyBorder="1" applyAlignment="1" applyProtection="1">
      <alignment horizontal="right"/>
      <protection locked="0"/>
    </xf>
    <xf numFmtId="8" fontId="2" fillId="2" borderId="1" xfId="0" applyNumberFormat="1" applyFont="1" applyFill="1" applyBorder="1" applyAlignment="1" applyProtection="1">
      <protection locked="0"/>
    </xf>
    <xf numFmtId="0" fontId="0" fillId="5" borderId="22" xfId="0" applyFill="1" applyBorder="1" applyAlignment="1" applyProtection="1">
      <alignment wrapText="1"/>
      <protection locked="0"/>
    </xf>
    <xf numFmtId="0" fontId="0" fillId="5" borderId="22" xfId="0" applyFill="1" applyBorder="1" applyProtection="1">
      <protection locked="0"/>
    </xf>
    <xf numFmtId="0" fontId="0" fillId="5" borderId="37" xfId="0" applyFill="1" applyBorder="1" applyProtection="1">
      <protection locked="0"/>
    </xf>
    <xf numFmtId="0" fontId="0" fillId="5" borderId="22" xfId="0" applyFill="1" applyBorder="1" applyAlignment="1" applyProtection="1">
      <protection locked="0"/>
    </xf>
    <xf numFmtId="0" fontId="0" fillId="2" borderId="22" xfId="0" applyFill="1" applyBorder="1" applyProtection="1">
      <protection locked="0"/>
    </xf>
    <xf numFmtId="0" fontId="0" fillId="2" borderId="16" xfId="0" applyFill="1" applyBorder="1" applyProtection="1">
      <protection locked="0"/>
    </xf>
    <xf numFmtId="0" fontId="0" fillId="0" borderId="22" xfId="0" applyFill="1" applyBorder="1"/>
    <xf numFmtId="8" fontId="0" fillId="0" borderId="22" xfId="0" applyNumberFormat="1" applyFill="1" applyBorder="1"/>
    <xf numFmtId="8" fontId="0" fillId="0" borderId="24" xfId="0" applyNumberFormat="1" applyFill="1" applyBorder="1"/>
    <xf numFmtId="0" fontId="10" fillId="0" borderId="1" xfId="0" applyFont="1" applyBorder="1"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38" xfId="0" applyBorder="1" applyProtection="1">
      <protection locked="0"/>
    </xf>
    <xf numFmtId="9" fontId="0" fillId="6" borderId="19" xfId="0" applyNumberFormat="1"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0" fillId="6" borderId="20" xfId="0" applyFill="1" applyBorder="1" applyAlignment="1" applyProtection="1">
      <alignment horizontal="center" wrapText="1"/>
      <protection locked="0"/>
    </xf>
    <xf numFmtId="0" fontId="0" fillId="0" borderId="22" xfId="0" applyBorder="1" applyAlignment="1" applyProtection="1">
      <alignment wrapText="1"/>
      <protection locked="0"/>
    </xf>
    <xf numFmtId="0" fontId="0" fillId="0" borderId="24" xfId="0" applyBorder="1" applyAlignment="1" applyProtection="1">
      <alignment wrapText="1"/>
      <protection locked="0"/>
    </xf>
    <xf numFmtId="0" fontId="3" fillId="0" borderId="0" xfId="0" applyFont="1" applyProtection="1">
      <protection locked="0"/>
    </xf>
    <xf numFmtId="0" fontId="0" fillId="0" borderId="0" xfId="0" applyBorder="1" applyProtection="1">
      <protection locked="0"/>
    </xf>
    <xf numFmtId="0" fontId="17" fillId="0" borderId="0" xfId="2" applyFont="1" applyAlignment="1" applyProtection="1">
      <protection locked="0"/>
    </xf>
    <xf numFmtId="43" fontId="4" fillId="0" borderId="0" xfId="0" applyNumberFormat="1" applyFont="1" applyFill="1" applyBorder="1" applyAlignment="1">
      <alignment horizontal="center"/>
    </xf>
    <xf numFmtId="8" fontId="3" fillId="6" borderId="0" xfId="0" applyNumberFormat="1" applyFont="1" applyFill="1" applyBorder="1" applyAlignment="1">
      <alignment horizontal="left"/>
    </xf>
    <xf numFmtId="43" fontId="4" fillId="0" borderId="25" xfId="0" applyNumberFormat="1" applyFont="1" applyFill="1" applyBorder="1" applyAlignment="1">
      <alignment horizontal="center"/>
    </xf>
    <xf numFmtId="0" fontId="10" fillId="0" borderId="1" xfId="0" applyFont="1" applyBorder="1" applyAlignment="1" applyProtection="1">
      <alignment vertical="top" readingOrder="2"/>
      <protection locked="0"/>
    </xf>
    <xf numFmtId="0" fontId="4" fillId="0" borderId="0" xfId="0" applyFont="1" applyAlignment="1">
      <alignment vertical="top"/>
    </xf>
    <xf numFmtId="0" fontId="0" fillId="0" borderId="0" xfId="0" applyAlignment="1">
      <alignment vertical="top"/>
    </xf>
    <xf numFmtId="2" fontId="2" fillId="0" borderId="61" xfId="0" applyNumberFormat="1" applyFont="1" applyBorder="1"/>
    <xf numFmtId="2" fontId="2" fillId="0" borderId="25" xfId="0" applyNumberFormat="1" applyFont="1" applyBorder="1"/>
    <xf numFmtId="0" fontId="2" fillId="0" borderId="55" xfId="0" applyFont="1" applyFill="1" applyBorder="1" applyAlignment="1">
      <alignment horizontal="center"/>
    </xf>
    <xf numFmtId="0" fontId="3" fillId="0" borderId="33" xfId="0" applyFont="1" applyFill="1" applyBorder="1"/>
    <xf numFmtId="0" fontId="3" fillId="4" borderId="33" xfId="0" applyFont="1" applyFill="1" applyBorder="1"/>
    <xf numFmtId="0" fontId="9" fillId="15" borderId="36" xfId="0" applyFont="1" applyFill="1" applyBorder="1" applyAlignment="1">
      <alignment horizontal="center" wrapText="1"/>
    </xf>
    <xf numFmtId="0" fontId="9" fillId="15" borderId="40" xfId="0" applyFont="1" applyFill="1" applyBorder="1" applyAlignment="1">
      <alignment horizontal="center" wrapText="1"/>
    </xf>
    <xf numFmtId="9" fontId="0" fillId="0" borderId="22" xfId="0" applyNumberFormat="1" applyBorder="1" applyAlignment="1" applyProtection="1">
      <alignment wrapText="1"/>
      <protection locked="0"/>
    </xf>
    <xf numFmtId="0" fontId="16" fillId="0" borderId="0" xfId="2" applyBorder="1" applyAlignment="1" applyProtection="1">
      <alignment horizontal="center"/>
      <protection locked="0"/>
    </xf>
    <xf numFmtId="0" fontId="16" fillId="0" borderId="0" xfId="2" applyBorder="1" applyAlignment="1" applyProtection="1">
      <alignment horizontal="center"/>
      <protection locked="0"/>
    </xf>
    <xf numFmtId="0" fontId="8" fillId="3" borderId="4" xfId="0" applyFont="1" applyFill="1" applyBorder="1" applyAlignment="1">
      <alignment horizontal="center"/>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0" fillId="0" borderId="39" xfId="0" applyBorder="1" applyAlignment="1">
      <alignment horizontal="center"/>
    </xf>
    <xf numFmtId="0" fontId="4" fillId="0" borderId="43" xfId="0" applyFont="1" applyBorder="1" applyAlignment="1">
      <alignment horizontal="center" vertical="center" wrapText="1"/>
    </xf>
    <xf numFmtId="0" fontId="8" fillId="4" borderId="0" xfId="0" applyFont="1" applyFill="1" applyBorder="1" applyAlignment="1">
      <alignment horizontal="center"/>
    </xf>
    <xf numFmtId="8" fontId="3" fillId="4" borderId="0" xfId="0" applyNumberFormat="1" applyFont="1" applyFill="1" applyBorder="1"/>
    <xf numFmtId="0" fontId="0" fillId="6" borderId="4" xfId="0" applyFill="1" applyBorder="1" applyAlignment="1">
      <alignment horizontal="center"/>
    </xf>
    <xf numFmtId="0" fontId="0" fillId="6" borderId="44" xfId="0" applyFill="1" applyBorder="1" applyAlignment="1">
      <alignment horizontal="center"/>
    </xf>
    <xf numFmtId="0" fontId="2" fillId="0" borderId="74" xfId="0" applyFont="1" applyFill="1" applyBorder="1" applyAlignment="1">
      <alignment horizontal="left" vertical="top" wrapText="1"/>
    </xf>
    <xf numFmtId="0" fontId="0" fillId="2" borderId="22" xfId="0" applyFill="1" applyBorder="1" applyAlignment="1" applyProtection="1">
      <alignment wrapText="1"/>
      <protection locked="0"/>
    </xf>
    <xf numFmtId="0" fontId="0" fillId="2" borderId="37" xfId="0" applyFill="1" applyBorder="1" applyProtection="1">
      <protection locked="0"/>
    </xf>
    <xf numFmtId="0" fontId="0" fillId="2" borderId="22" xfId="0" applyFill="1" applyBorder="1" applyAlignment="1" applyProtection="1">
      <protection locked="0"/>
    </xf>
    <xf numFmtId="0" fontId="0" fillId="4" borderId="22" xfId="0" applyFill="1" applyBorder="1"/>
    <xf numFmtId="164" fontId="23" fillId="10" borderId="27" xfId="0" applyNumberFormat="1" applyFont="1" applyFill="1" applyBorder="1" applyAlignment="1">
      <alignment horizontal="center" vertical="center" wrapText="1"/>
    </xf>
    <xf numFmtId="0" fontId="0" fillId="10" borderId="0" xfId="0" applyFont="1" applyFill="1" applyAlignment="1">
      <alignment horizontal="left" wrapText="1"/>
    </xf>
    <xf numFmtId="44" fontId="2" fillId="0" borderId="32" xfId="1" applyFont="1" applyFill="1" applyBorder="1" applyAlignment="1">
      <alignment horizontal="right"/>
    </xf>
    <xf numFmtId="44" fontId="2" fillId="0" borderId="25" xfId="1" applyFont="1" applyFill="1" applyBorder="1" applyAlignment="1">
      <alignment horizontal="right"/>
    </xf>
    <xf numFmtId="0" fontId="16" fillId="0" borderId="0" xfId="2" applyBorder="1" applyAlignment="1" applyProtection="1">
      <alignment horizontal="center"/>
      <protection locked="0"/>
    </xf>
    <xf numFmtId="0" fontId="16" fillId="0" borderId="0" xfId="2" applyFill="1" applyBorder="1" applyAlignment="1" applyProtection="1">
      <alignment horizontal="center"/>
      <protection locked="0"/>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4" borderId="0" xfId="0" applyFont="1" applyFill="1" applyBorder="1" applyProtection="1">
      <protection locked="0"/>
    </xf>
    <xf numFmtId="0" fontId="3" fillId="4" borderId="0" xfId="0" applyFont="1" applyFill="1" applyBorder="1"/>
    <xf numFmtId="0" fontId="9" fillId="4" borderId="0" xfId="0" applyFont="1" applyFill="1" applyBorder="1" applyAlignment="1">
      <alignment horizontal="right"/>
    </xf>
    <xf numFmtId="8" fontId="7" fillId="4" borderId="0" xfId="0" applyNumberFormat="1" applyFont="1" applyFill="1" applyBorder="1" applyAlignment="1">
      <alignment horizontal="center"/>
    </xf>
    <xf numFmtId="8" fontId="2" fillId="4" borderId="0" xfId="0" applyNumberFormat="1" applyFont="1" applyFill="1" applyBorder="1" applyAlignment="1">
      <alignment horizontal="left"/>
    </xf>
    <xf numFmtId="0" fontId="2" fillId="0" borderId="0" xfId="0" applyFont="1" applyFill="1" applyBorder="1"/>
    <xf numFmtId="0" fontId="8" fillId="0" borderId="19" xfId="0" applyFont="1" applyFill="1" applyBorder="1" applyAlignment="1">
      <alignment horizontal="center"/>
    </xf>
    <xf numFmtId="0" fontId="11" fillId="2" borderId="22"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center" vertical="center" wrapText="1"/>
      <protection locked="0"/>
    </xf>
    <xf numFmtId="0" fontId="3" fillId="5" borderId="22" xfId="0" applyFont="1" applyFill="1" applyBorder="1" applyAlignment="1" applyProtection="1">
      <alignment horizontal="center" vertical="center"/>
      <protection locked="0"/>
    </xf>
    <xf numFmtId="0" fontId="3" fillId="5" borderId="22" xfId="1" applyNumberFormat="1" applyFont="1" applyFill="1" applyBorder="1" applyAlignment="1" applyProtection="1">
      <alignment horizontal="center" vertical="center"/>
      <protection locked="0"/>
    </xf>
    <xf numFmtId="0" fontId="3" fillId="5" borderId="22" xfId="0" applyFont="1" applyFill="1" applyBorder="1" applyAlignment="1" applyProtection="1">
      <alignment horizontal="center" vertical="center" wrapText="1"/>
      <protection locked="0"/>
    </xf>
    <xf numFmtId="0" fontId="0" fillId="4" borderId="22" xfId="0" applyFont="1" applyFill="1" applyBorder="1" applyAlignment="1" applyProtection="1">
      <alignment horizontal="center" vertical="center"/>
      <protection locked="0"/>
    </xf>
    <xf numFmtId="0" fontId="3" fillId="4" borderId="22" xfId="0" applyFont="1" applyFill="1" applyBorder="1" applyProtection="1">
      <protection locked="0"/>
    </xf>
    <xf numFmtId="0" fontId="3" fillId="4" borderId="22" xfId="1" applyNumberFormat="1" applyFont="1" applyFill="1" applyBorder="1" applyAlignment="1" applyProtection="1">
      <alignment horizontal="right" vertical="center"/>
      <protection locked="0"/>
    </xf>
    <xf numFmtId="0" fontId="3" fillId="4" borderId="22" xfId="1" applyNumberFormat="1" applyFont="1" applyFill="1" applyBorder="1" applyAlignment="1" applyProtection="1">
      <alignment horizontal="right"/>
      <protection locked="0"/>
    </xf>
    <xf numFmtId="0" fontId="3" fillId="4" borderId="22" xfId="0" applyFont="1" applyFill="1" applyBorder="1" applyAlignment="1" applyProtection="1">
      <alignment horizontal="right"/>
      <protection locked="0"/>
    </xf>
    <xf numFmtId="0" fontId="16" fillId="4" borderId="0" xfId="2" applyFill="1" applyBorder="1" applyAlignment="1" applyProtection="1">
      <alignment horizontal="center"/>
      <protection locked="0"/>
    </xf>
    <xf numFmtId="0" fontId="2" fillId="4" borderId="0" xfId="0" applyFont="1" applyFill="1" applyBorder="1" applyAlignment="1">
      <alignment horizontal="right"/>
    </xf>
    <xf numFmtId="0" fontId="29" fillId="4" borderId="0" xfId="0" applyFont="1" applyFill="1" applyBorder="1"/>
    <xf numFmtId="8" fontId="0" fillId="4" borderId="0" xfId="0" applyNumberFormat="1" applyFill="1" applyBorder="1"/>
    <xf numFmtId="0" fontId="11" fillId="4" borderId="0" xfId="0" applyFont="1" applyFill="1" applyBorder="1" applyAlignment="1" applyProtection="1">
      <alignment horizontal="center" vertical="center" wrapText="1"/>
      <protection locked="0"/>
    </xf>
    <xf numFmtId="0" fontId="7" fillId="4" borderId="0" xfId="0" applyFont="1" applyFill="1" applyBorder="1" applyAlignment="1">
      <alignment horizontal="center"/>
    </xf>
    <xf numFmtId="0" fontId="11" fillId="4" borderId="0" xfId="0" applyFont="1" applyFill="1" applyBorder="1" applyAlignment="1">
      <alignment horizontal="center" vertical="center" wrapText="1"/>
    </xf>
    <xf numFmtId="0" fontId="11" fillId="4" borderId="0" xfId="0" applyFont="1" applyFill="1" applyBorder="1" applyAlignment="1" applyProtection="1">
      <alignment vertical="center" wrapText="1"/>
      <protection locked="0"/>
    </xf>
    <xf numFmtId="0" fontId="11" fillId="4" borderId="0" xfId="0" applyFont="1" applyFill="1" applyBorder="1" applyAlignment="1">
      <alignment vertical="center" wrapText="1"/>
    </xf>
    <xf numFmtId="0" fontId="0" fillId="4" borderId="0" xfId="0" applyFill="1" applyBorder="1" applyAlignment="1">
      <alignment horizontal="center" vertical="center"/>
    </xf>
    <xf numFmtId="0" fontId="0" fillId="4" borderId="0" xfId="0" applyFont="1" applyFill="1" applyBorder="1" applyAlignment="1" applyProtection="1">
      <alignment horizontal="center" vertical="center"/>
      <protection locked="0"/>
    </xf>
    <xf numFmtId="0" fontId="3" fillId="4" borderId="0" xfId="1" applyNumberFormat="1" applyFont="1" applyFill="1" applyBorder="1" applyAlignment="1" applyProtection="1">
      <alignment horizontal="right" vertical="center"/>
      <protection locked="0"/>
    </xf>
    <xf numFmtId="8" fontId="3" fillId="4" borderId="0" xfId="0" applyNumberFormat="1" applyFont="1" applyFill="1" applyBorder="1" applyAlignment="1">
      <alignment horizontal="right"/>
    </xf>
    <xf numFmtId="0" fontId="3" fillId="4" borderId="0" xfId="1" applyNumberFormat="1" applyFont="1" applyFill="1" applyBorder="1" applyAlignment="1" applyProtection="1">
      <alignment horizontal="right"/>
      <protection locked="0"/>
    </xf>
    <xf numFmtId="0" fontId="0" fillId="4" borderId="0" xfId="0" applyFill="1" applyBorder="1" applyProtection="1">
      <protection locked="0"/>
    </xf>
    <xf numFmtId="0" fontId="0" fillId="4" borderId="0" xfId="0" applyFill="1" applyBorder="1" applyAlignment="1">
      <alignment horizontal="left"/>
    </xf>
    <xf numFmtId="0" fontId="0" fillId="4" borderId="41" xfId="0" applyFill="1" applyBorder="1" applyAlignment="1">
      <alignment horizontal="center"/>
    </xf>
    <xf numFmtId="0" fontId="3" fillId="4" borderId="19" xfId="0" applyFont="1" applyFill="1" applyBorder="1" applyProtection="1">
      <protection locked="0"/>
    </xf>
    <xf numFmtId="0" fontId="0" fillId="4" borderId="9" xfId="0" applyFill="1" applyBorder="1" applyAlignment="1">
      <alignment horizontal="center"/>
    </xf>
    <xf numFmtId="0" fontId="3" fillId="4" borderId="10" xfId="0" applyFont="1" applyFill="1" applyBorder="1" applyProtection="1">
      <protection locked="0"/>
    </xf>
    <xf numFmtId="0" fontId="3" fillId="4" borderId="15" xfId="0" applyFont="1" applyFill="1" applyBorder="1" applyProtection="1">
      <protection locked="0"/>
    </xf>
    <xf numFmtId="0" fontId="0" fillId="4" borderId="4" xfId="0" applyFill="1" applyBorder="1" applyAlignment="1">
      <alignment horizontal="center"/>
    </xf>
    <xf numFmtId="0" fontId="3" fillId="4" borderId="5" xfId="0" applyFont="1" applyFill="1" applyBorder="1" applyProtection="1">
      <protection locked="0"/>
    </xf>
    <xf numFmtId="0" fontId="0" fillId="4" borderId="44" xfId="0" applyFill="1" applyBorder="1" applyAlignment="1">
      <alignment horizontal="center"/>
    </xf>
    <xf numFmtId="0" fontId="0" fillId="0" borderId="0" xfId="0" applyFont="1" applyProtection="1">
      <protection locked="0"/>
    </xf>
    <xf numFmtId="8" fontId="0" fillId="0" borderId="0" xfId="0" applyNumberFormat="1" applyFont="1" applyFill="1" applyBorder="1" applyAlignment="1">
      <alignment horizontal="center"/>
    </xf>
    <xf numFmtId="0" fontId="2" fillId="0" borderId="0" xfId="0" applyFont="1" applyAlignment="1">
      <alignment vertical="top"/>
    </xf>
    <xf numFmtId="0" fontId="30" fillId="4" borderId="0" xfId="0" applyFont="1" applyFill="1" applyBorder="1" applyAlignment="1">
      <alignment horizontal="center" vertical="center" wrapText="1"/>
    </xf>
    <xf numFmtId="2" fontId="30" fillId="0" borderId="0" xfId="1" applyNumberFormat="1" applyFont="1" applyFill="1" applyBorder="1" applyAlignment="1">
      <alignment horizontal="right"/>
    </xf>
    <xf numFmtId="44" fontId="30" fillId="0" borderId="0" xfId="1" applyFont="1" applyFill="1" applyBorder="1" applyAlignment="1">
      <alignment horizontal="right"/>
    </xf>
    <xf numFmtId="0" fontId="0" fillId="0" borderId="12" xfId="0" applyBorder="1"/>
    <xf numFmtId="0" fontId="0" fillId="0" borderId="4" xfId="0" applyBorder="1" applyAlignment="1">
      <alignment horizontal="center"/>
    </xf>
    <xf numFmtId="0" fontId="0" fillId="0" borderId="5" xfId="0" applyBorder="1" applyAlignment="1">
      <alignment horizontal="center"/>
    </xf>
    <xf numFmtId="0" fontId="0" fillId="0" borderId="35" xfId="0" applyFont="1" applyBorder="1" applyAlignment="1">
      <alignment wrapText="1"/>
    </xf>
    <xf numFmtId="0" fontId="0" fillId="4" borderId="22" xfId="0" applyFill="1" applyBorder="1" applyProtection="1">
      <protection locked="0"/>
    </xf>
    <xf numFmtId="0" fontId="0" fillId="4" borderId="37" xfId="0" applyFill="1" applyBorder="1" applyProtection="1">
      <protection locked="0"/>
    </xf>
    <xf numFmtId="0" fontId="0" fillId="4" borderId="16" xfId="0" applyFill="1" applyBorder="1" applyProtection="1">
      <protection locked="0"/>
    </xf>
    <xf numFmtId="0" fontId="0" fillId="4" borderId="61" xfId="0" applyFill="1" applyBorder="1" applyProtection="1">
      <protection locked="0"/>
    </xf>
    <xf numFmtId="0" fontId="0" fillId="4" borderId="15" xfId="0" applyFill="1" applyBorder="1"/>
    <xf numFmtId="0" fontId="0" fillId="4" borderId="15" xfId="0" applyFill="1" applyBorder="1" applyProtection="1">
      <protection locked="0"/>
    </xf>
    <xf numFmtId="0" fontId="0" fillId="0" borderId="16" xfId="0" applyBorder="1" applyAlignment="1" applyProtection="1">
      <alignment horizontal="center" vertical="center" wrapText="1"/>
      <protection locked="0"/>
    </xf>
    <xf numFmtId="0" fontId="0" fillId="0" borderId="73" xfId="0" applyBorder="1"/>
    <xf numFmtId="0" fontId="0" fillId="6" borderId="41" xfId="0" applyFill="1" applyBorder="1" applyAlignment="1" applyProtection="1">
      <alignment horizontal="center" wrapText="1"/>
      <protection locked="0"/>
    </xf>
    <xf numFmtId="0" fontId="0" fillId="6" borderId="19" xfId="0" applyNumberFormat="1" applyFill="1" applyBorder="1" applyAlignment="1" applyProtection="1">
      <alignment horizontal="center" wrapText="1"/>
      <protection locked="0"/>
    </xf>
    <xf numFmtId="0" fontId="0" fillId="0" borderId="39" xfId="0" applyBorder="1" applyAlignment="1" applyProtection="1">
      <alignment wrapText="1"/>
      <protection locked="0"/>
    </xf>
    <xf numFmtId="0" fontId="0" fillId="0" borderId="50" xfId="0" applyBorder="1"/>
    <xf numFmtId="0" fontId="31" fillId="6" borderId="5" xfId="0" applyFont="1" applyFill="1" applyBorder="1" applyAlignment="1">
      <alignment horizontal="center"/>
    </xf>
    <xf numFmtId="0" fontId="34" fillId="6" borderId="15" xfId="0" applyFont="1" applyFill="1" applyBorder="1" applyAlignment="1">
      <alignment horizontal="center"/>
    </xf>
    <xf numFmtId="164" fontId="0" fillId="0" borderId="25" xfId="0" applyNumberFormat="1" applyFill="1" applyBorder="1" applyAlignment="1">
      <alignment horizontal="right"/>
    </xf>
    <xf numFmtId="0" fontId="0" fillId="7" borderId="25" xfId="0" applyNumberFormat="1" applyFill="1" applyBorder="1" applyAlignment="1">
      <alignment horizontal="right"/>
    </xf>
    <xf numFmtId="0" fontId="0" fillId="4" borderId="0" xfId="0" applyNumberFormat="1" applyFill="1" applyBorder="1" applyAlignment="1">
      <alignment horizontal="right"/>
    </xf>
    <xf numFmtId="0" fontId="0" fillId="6" borderId="0" xfId="0" applyNumberFormat="1" applyFill="1" applyBorder="1" applyAlignment="1">
      <alignment horizontal="right"/>
    </xf>
    <xf numFmtId="164" fontId="0" fillId="4" borderId="25" xfId="0" applyNumberFormat="1" applyFill="1" applyBorder="1" applyAlignment="1">
      <alignment horizontal="right"/>
    </xf>
    <xf numFmtId="8" fontId="0" fillId="14" borderId="25" xfId="0" applyNumberFormat="1" applyFill="1" applyBorder="1" applyAlignment="1">
      <alignment horizontal="right"/>
    </xf>
    <xf numFmtId="164" fontId="0" fillId="0" borderId="0" xfId="0" applyNumberFormat="1" applyFill="1" applyBorder="1" applyAlignment="1">
      <alignment horizontal="right"/>
    </xf>
    <xf numFmtId="164" fontId="0" fillId="6" borderId="0" xfId="0" applyNumberFormat="1" applyFill="1" applyBorder="1" applyAlignment="1">
      <alignment horizontal="right"/>
    </xf>
    <xf numFmtId="165" fontId="0" fillId="0" borderId="25" xfId="0" applyNumberFormat="1" applyFill="1" applyBorder="1" applyAlignment="1">
      <alignment horizontal="right"/>
    </xf>
    <xf numFmtId="164" fontId="0" fillId="0" borderId="25" xfId="1" applyNumberFormat="1" applyFont="1" applyFill="1" applyBorder="1" applyAlignment="1">
      <alignment horizontal="right"/>
    </xf>
    <xf numFmtId="0" fontId="16" fillId="0" borderId="0" xfId="2" applyAlignment="1" applyProtection="1">
      <alignment horizontal="center"/>
    </xf>
    <xf numFmtId="0" fontId="0" fillId="2" borderId="25" xfId="0" applyFill="1" applyBorder="1" applyAlignment="1" applyProtection="1">
      <alignment horizontal="center"/>
      <protection locked="0"/>
    </xf>
    <xf numFmtId="14" fontId="0" fillId="2" borderId="26" xfId="0" applyNumberFormat="1" applyFill="1" applyBorder="1" applyAlignment="1" applyProtection="1">
      <alignment horizontal="center"/>
      <protection locked="0"/>
    </xf>
    <xf numFmtId="0" fontId="0" fillId="2" borderId="26" xfId="0"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3" fillId="2" borderId="38" xfId="0" applyFont="1" applyFill="1" applyBorder="1" applyAlignment="1" applyProtection="1">
      <alignment horizontal="center"/>
      <protection locked="0"/>
    </xf>
    <xf numFmtId="0" fontId="3" fillId="2" borderId="39" xfId="0" applyFont="1" applyFill="1" applyBorder="1" applyAlignment="1" applyProtection="1">
      <alignment horizontal="center"/>
      <protection locked="0"/>
    </xf>
    <xf numFmtId="0" fontId="11" fillId="2" borderId="37" xfId="0" applyFont="1" applyFill="1" applyBorder="1" applyAlignment="1" applyProtection="1">
      <alignment horizontal="center" vertical="center" wrapText="1"/>
      <protection locked="0"/>
    </xf>
    <xf numFmtId="0" fontId="11" fillId="2" borderId="38" xfId="0" applyFont="1" applyFill="1" applyBorder="1" applyAlignment="1" applyProtection="1">
      <alignment horizontal="center" vertical="center" wrapText="1"/>
      <protection locked="0"/>
    </xf>
    <xf numFmtId="0" fontId="11" fillId="2" borderId="39" xfId="0" applyFont="1" applyFill="1" applyBorder="1" applyAlignment="1" applyProtection="1">
      <alignment horizontal="center" vertical="center" wrapText="1"/>
      <protection locked="0"/>
    </xf>
    <xf numFmtId="0" fontId="16" fillId="0" borderId="0" xfId="2" applyBorder="1" applyAlignment="1" applyProtection="1">
      <alignment horizontal="center"/>
      <protection locked="0"/>
    </xf>
    <xf numFmtId="0" fontId="3" fillId="2" borderId="34" xfId="0" applyFont="1" applyFill="1" applyBorder="1" applyAlignment="1" applyProtection="1">
      <alignment horizontal="center"/>
      <protection locked="0"/>
    </xf>
    <xf numFmtId="0" fontId="3" fillId="2" borderId="47" xfId="0" applyFont="1" applyFill="1" applyBorder="1" applyAlignment="1" applyProtection="1">
      <alignment horizontal="center"/>
      <protection locked="0"/>
    </xf>
    <xf numFmtId="0" fontId="3" fillId="2" borderId="44" xfId="0" applyFont="1" applyFill="1" applyBorder="1" applyAlignment="1" applyProtection="1">
      <alignment horizontal="center"/>
      <protection locked="0"/>
    </xf>
    <xf numFmtId="0" fontId="9" fillId="0" borderId="8"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1" xfId="0" applyFont="1" applyBorder="1" applyAlignment="1">
      <alignment horizontal="center" vertical="center" wrapText="1"/>
    </xf>
    <xf numFmtId="8" fontId="2" fillId="2" borderId="1" xfId="0" applyNumberFormat="1" applyFont="1" applyFill="1" applyBorder="1" applyAlignment="1" applyProtection="1">
      <alignment horizontal="left"/>
      <protection locked="0"/>
    </xf>
    <xf numFmtId="0" fontId="3" fillId="5" borderId="37" xfId="0" applyFont="1" applyFill="1" applyBorder="1" applyAlignment="1" applyProtection="1">
      <alignment horizontal="center"/>
      <protection locked="0"/>
    </xf>
    <xf numFmtId="0" fontId="3" fillId="5" borderId="38" xfId="0" applyFont="1" applyFill="1" applyBorder="1" applyAlignment="1" applyProtection="1">
      <alignment horizontal="center"/>
      <protection locked="0"/>
    </xf>
    <xf numFmtId="0" fontId="3" fillId="5" borderId="39" xfId="0" applyFont="1" applyFill="1" applyBorder="1" applyAlignment="1" applyProtection="1">
      <alignment horizontal="center"/>
      <protection locked="0"/>
    </xf>
    <xf numFmtId="0" fontId="3" fillId="2" borderId="37" xfId="0" applyFont="1" applyFill="1" applyBorder="1" applyAlignment="1" applyProtection="1">
      <alignment horizontal="center" wrapText="1"/>
      <protection locked="0"/>
    </xf>
    <xf numFmtId="0" fontId="3" fillId="2" borderId="38"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0" borderId="7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16" fillId="0" borderId="0" xfId="2" applyFill="1" applyBorder="1" applyAlignment="1" applyProtection="1">
      <alignment horizontal="center"/>
      <protection locked="0"/>
    </xf>
    <xf numFmtId="43" fontId="3" fillId="6" borderId="13" xfId="0" applyNumberFormat="1" applyFont="1" applyFill="1" applyBorder="1" applyAlignment="1"/>
    <xf numFmtId="43" fontId="3" fillId="6" borderId="16" xfId="0" applyNumberFormat="1" applyFont="1" applyFill="1" applyBorder="1" applyAlignment="1"/>
    <xf numFmtId="164" fontId="9" fillId="6" borderId="53" xfId="0" applyNumberFormat="1" applyFont="1" applyFill="1" applyBorder="1" applyAlignment="1">
      <alignment horizontal="center"/>
    </xf>
    <xf numFmtId="164" fontId="9" fillId="6" borderId="54" xfId="0" applyNumberFormat="1" applyFont="1" applyFill="1" applyBorder="1" applyAlignment="1">
      <alignment horizontal="center"/>
    </xf>
    <xf numFmtId="0" fontId="0" fillId="0" borderId="45" xfId="0" applyFill="1" applyBorder="1" applyAlignment="1">
      <alignment horizontal="center" vertical="center"/>
    </xf>
    <xf numFmtId="0" fontId="0" fillId="0" borderId="50" xfId="0" applyFill="1" applyBorder="1" applyAlignment="1">
      <alignment horizontal="center" vertical="center"/>
    </xf>
    <xf numFmtId="0" fontId="2" fillId="2" borderId="52" xfId="0" applyFont="1" applyFill="1" applyBorder="1" applyAlignment="1" applyProtection="1">
      <alignment horizontal="center" vertical="center"/>
      <protection locked="0"/>
    </xf>
    <xf numFmtId="0" fontId="2" fillId="2" borderId="50"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164" fontId="9" fillId="0" borderId="6" xfId="0" applyNumberFormat="1" applyFont="1" applyFill="1" applyBorder="1" applyAlignment="1">
      <alignment horizontal="right"/>
    </xf>
    <xf numFmtId="164" fontId="9" fillId="0" borderId="17" xfId="0" applyNumberFormat="1" applyFont="1" applyFill="1" applyBorder="1" applyAlignment="1">
      <alignment horizontal="right"/>
    </xf>
    <xf numFmtId="0" fontId="2" fillId="2" borderId="13" xfId="0" applyFont="1" applyFill="1" applyBorder="1" applyAlignment="1">
      <alignment horizontal="center" vertical="center"/>
    </xf>
    <xf numFmtId="0" fontId="2" fillId="2" borderId="16" xfId="0" applyFont="1" applyFill="1" applyBorder="1" applyAlignment="1">
      <alignment horizontal="center" vertical="center"/>
    </xf>
    <xf numFmtId="0" fontId="3" fillId="2" borderId="10" xfId="0" applyFont="1" applyFill="1" applyBorder="1" applyAlignment="1" applyProtection="1">
      <alignment horizontal="center" vertical="center"/>
      <protection locked="0"/>
    </xf>
    <xf numFmtId="0" fontId="0" fillId="0" borderId="2" xfId="0" applyFill="1" applyBorder="1" applyAlignment="1">
      <alignment horizontal="center" vertical="center"/>
    </xf>
    <xf numFmtId="0" fontId="0" fillId="0" borderId="48" xfId="0" applyFill="1" applyBorder="1" applyAlignment="1">
      <alignment horizontal="center" vertical="center"/>
    </xf>
    <xf numFmtId="0" fontId="2" fillId="2" borderId="45" xfId="0" applyFont="1" applyFill="1" applyBorder="1" applyAlignment="1" applyProtection="1">
      <alignment horizontal="center" vertical="center"/>
      <protection locked="0"/>
    </xf>
    <xf numFmtId="0" fontId="0" fillId="0" borderId="49" xfId="0" applyFill="1" applyBorder="1" applyAlignment="1">
      <alignment horizontal="center" vertical="center"/>
    </xf>
    <xf numFmtId="0" fontId="0" fillId="0" borderId="7" xfId="0" applyFill="1" applyBorder="1" applyAlignment="1">
      <alignment horizontal="center" vertical="center"/>
    </xf>
    <xf numFmtId="0" fontId="2" fillId="2" borderId="51" xfId="0" applyFont="1" applyFill="1" applyBorder="1" applyAlignment="1" applyProtection="1">
      <alignment horizontal="center" vertical="center"/>
      <protection locked="0"/>
    </xf>
    <xf numFmtId="164" fontId="9" fillId="0" borderId="20" xfId="0" applyNumberFormat="1" applyFont="1" applyFill="1" applyBorder="1" applyAlignment="1">
      <alignment horizontal="right"/>
    </xf>
    <xf numFmtId="164" fontId="9" fillId="0" borderId="11" xfId="0" applyNumberFormat="1" applyFont="1" applyFill="1" applyBorder="1" applyAlignment="1">
      <alignment horizontal="right"/>
    </xf>
    <xf numFmtId="0" fontId="2" fillId="2" borderId="13" xfId="0" applyFont="1" applyFill="1" applyBorder="1" applyAlignment="1">
      <alignment horizontal="center" wrapText="1"/>
    </xf>
    <xf numFmtId="0" fontId="2" fillId="2" borderId="16" xfId="0" applyFont="1" applyFill="1" applyBorder="1" applyAlignment="1">
      <alignment horizontal="center" wrapText="1"/>
    </xf>
    <xf numFmtId="0" fontId="8" fillId="3" borderId="2" xfId="0" applyFont="1" applyFill="1" applyBorder="1" applyAlignment="1">
      <alignment horizontal="center"/>
    </xf>
    <xf numFmtId="0" fontId="8" fillId="3" borderId="4" xfId="0" applyFont="1" applyFill="1" applyBorder="1" applyAlignment="1">
      <alignment horizontal="center"/>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2" fillId="2" borderId="12"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protection locked="0"/>
    </xf>
    <xf numFmtId="164" fontId="9" fillId="6" borderId="6" xfId="0" applyNumberFormat="1" applyFont="1" applyFill="1" applyBorder="1" applyAlignment="1">
      <alignment horizontal="right"/>
    </xf>
    <xf numFmtId="164" fontId="9" fillId="6" borderId="17" xfId="0" applyNumberFormat="1" applyFont="1" applyFill="1" applyBorder="1" applyAlignment="1">
      <alignment horizontal="right"/>
    </xf>
    <xf numFmtId="0" fontId="0" fillId="0" borderId="73" xfId="0" applyFill="1" applyBorder="1" applyAlignment="1">
      <alignment horizontal="center" vertical="center"/>
    </xf>
    <xf numFmtId="0" fontId="0" fillId="0" borderId="18" xfId="0" applyFill="1" applyBorder="1" applyAlignment="1">
      <alignment horizontal="center" vertical="center"/>
    </xf>
    <xf numFmtId="0" fontId="0" fillId="0" borderId="14" xfId="0" applyFill="1" applyBorder="1" applyAlignment="1">
      <alignment horizontal="center" vertical="center"/>
    </xf>
    <xf numFmtId="0" fontId="0" fillId="0" borderId="51" xfId="0" applyFill="1" applyBorder="1" applyAlignment="1">
      <alignment horizontal="center" vertical="center"/>
    </xf>
    <xf numFmtId="0" fontId="0" fillId="0" borderId="12" xfId="0" applyFill="1" applyBorder="1" applyAlignment="1">
      <alignment horizontal="center" vertical="center"/>
    </xf>
    <xf numFmtId="0" fontId="0" fillId="0" borderId="21" xfId="0" applyFill="1" applyBorder="1" applyAlignment="1">
      <alignment horizontal="center" vertical="center"/>
    </xf>
    <xf numFmtId="0" fontId="2" fillId="2" borderId="45"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2" fillId="5" borderId="13" xfId="0" applyFont="1" applyFill="1" applyBorder="1" applyAlignment="1">
      <alignment horizontal="center" wrapText="1"/>
    </xf>
    <xf numFmtId="0" fontId="2" fillId="5" borderId="16" xfId="0" applyFont="1" applyFill="1" applyBorder="1" applyAlignment="1">
      <alignment horizontal="center" wrapText="1"/>
    </xf>
    <xf numFmtId="0" fontId="3" fillId="5" borderId="10" xfId="0"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protection locked="0"/>
    </xf>
    <xf numFmtId="0" fontId="0" fillId="0" borderId="21" xfId="0" applyBorder="1" applyAlignment="1">
      <alignment horizontal="center"/>
    </xf>
    <xf numFmtId="0" fontId="0" fillId="0" borderId="58" xfId="0" applyBorder="1" applyAlignment="1">
      <alignment horizontal="center"/>
    </xf>
    <xf numFmtId="0" fontId="0" fillId="0" borderId="18" xfId="0" applyBorder="1" applyAlignment="1">
      <alignment horizontal="center"/>
    </xf>
    <xf numFmtId="0" fontId="0" fillId="2" borderId="10" xfId="0" applyFill="1" applyBorder="1" applyAlignment="1" applyProtection="1">
      <alignment horizontal="center" wrapText="1"/>
      <protection locked="0"/>
    </xf>
    <xf numFmtId="0" fontId="0" fillId="2" borderId="57" xfId="0" applyFill="1" applyBorder="1" applyAlignment="1" applyProtection="1">
      <alignment horizontal="center" wrapText="1"/>
      <protection locked="0"/>
    </xf>
    <xf numFmtId="0" fontId="0" fillId="2" borderId="19" xfId="0" applyFill="1" applyBorder="1" applyAlignment="1" applyProtection="1">
      <alignment horizontal="center" wrapText="1"/>
      <protection locked="0"/>
    </xf>
    <xf numFmtId="0" fontId="0" fillId="0" borderId="59" xfId="0" applyBorder="1" applyAlignment="1">
      <alignment horizontal="center"/>
    </xf>
    <xf numFmtId="0" fontId="0" fillId="2" borderId="16" xfId="0" applyFill="1" applyBorder="1" applyAlignment="1" applyProtection="1">
      <alignment horizontal="center" wrapText="1"/>
      <protection locked="0"/>
    </xf>
    <xf numFmtId="0" fontId="0" fillId="0" borderId="37" xfId="0" applyBorder="1" applyAlignment="1">
      <alignment horizontal="center"/>
    </xf>
    <xf numFmtId="0" fontId="0" fillId="0" borderId="39" xfId="0" applyBorder="1" applyAlignment="1">
      <alignment horizontal="center"/>
    </xf>
    <xf numFmtId="0" fontId="0" fillId="5" borderId="10" xfId="0" applyFill="1" applyBorder="1" applyAlignment="1" applyProtection="1">
      <alignment horizontal="center" wrapText="1"/>
      <protection locked="0"/>
    </xf>
    <xf numFmtId="0" fontId="0" fillId="5" borderId="57" xfId="0"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0" fontId="0" fillId="0" borderId="13"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16" fillId="0" borderId="0" xfId="2" applyAlignment="1" applyProtection="1">
      <alignment horizontal="center"/>
      <protection locked="0"/>
    </xf>
    <xf numFmtId="0" fontId="0" fillId="0" borderId="80" xfId="0" applyBorder="1" applyAlignment="1">
      <alignment horizontal="center"/>
    </xf>
    <xf numFmtId="0" fontId="0" fillId="0" borderId="52" xfId="0" applyBorder="1" applyAlignment="1">
      <alignment horizontal="center"/>
    </xf>
    <xf numFmtId="0" fontId="0" fillId="0" borderId="63"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3" fillId="4" borderId="0" xfId="0" applyFont="1" applyFill="1" applyBorder="1" applyAlignment="1" applyProtection="1">
      <alignment horizontal="center"/>
      <protection locked="0"/>
    </xf>
    <xf numFmtId="0" fontId="16" fillId="4" borderId="0" xfId="2" applyFill="1" applyBorder="1" applyAlignment="1" applyProtection="1">
      <alignment horizontal="center"/>
      <protection locked="0"/>
    </xf>
    <xf numFmtId="0" fontId="3" fillId="4" borderId="0" xfId="0" applyFont="1" applyFill="1" applyBorder="1" applyAlignment="1" applyProtection="1">
      <alignment horizontal="center" wrapText="1"/>
      <protection locked="0"/>
    </xf>
    <xf numFmtId="0" fontId="11" fillId="4" borderId="0" xfId="0" applyFont="1" applyFill="1" applyBorder="1" applyAlignment="1" applyProtection="1">
      <alignment horizontal="center" vertical="center" wrapText="1"/>
      <protection locked="0"/>
    </xf>
    <xf numFmtId="0" fontId="3" fillId="0" borderId="22" xfId="0" applyFont="1" applyFill="1" applyBorder="1"/>
    <xf numFmtId="0" fontId="11" fillId="2" borderId="8"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0" fillId="6"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2" borderId="1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8" fontId="2" fillId="4" borderId="0" xfId="0" applyNumberFormat="1" applyFont="1" applyFill="1" applyBorder="1" applyAlignment="1" applyProtection="1">
      <alignment horizontal="left"/>
      <protection locked="0"/>
    </xf>
    <xf numFmtId="0" fontId="8" fillId="0" borderId="3" xfId="0" applyFont="1" applyFill="1" applyBorder="1" applyAlignment="1">
      <alignment horizontal="center"/>
    </xf>
    <xf numFmtId="0" fontId="8" fillId="0" borderId="42" xfId="0" applyFont="1" applyFill="1" applyBorder="1" applyAlignment="1">
      <alignment horizontal="center"/>
    </xf>
    <xf numFmtId="0" fontId="8" fillId="0" borderId="4" xfId="0" applyFont="1" applyFill="1" applyBorder="1" applyAlignment="1">
      <alignment horizontal="center"/>
    </xf>
    <xf numFmtId="0" fontId="8" fillId="0" borderId="75" xfId="0" applyFont="1" applyFill="1" applyBorder="1" applyAlignment="1">
      <alignment horizontal="center"/>
    </xf>
    <xf numFmtId="0" fontId="2" fillId="4" borderId="52" xfId="0" applyFont="1" applyFill="1" applyBorder="1" applyAlignment="1" applyProtection="1">
      <alignment horizontal="center" vertical="center"/>
      <protection locked="0"/>
    </xf>
    <xf numFmtId="0" fontId="2" fillId="4" borderId="50"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16" xfId="0" applyFont="1" applyFill="1" applyBorder="1" applyAlignment="1" applyProtection="1">
      <alignment horizontal="center" vertical="center"/>
      <protection locked="0"/>
    </xf>
    <xf numFmtId="0" fontId="3" fillId="0" borderId="60" xfId="0" applyFont="1" applyFill="1" applyBorder="1" applyAlignment="1">
      <alignment horizontal="center"/>
    </xf>
    <xf numFmtId="0" fontId="3" fillId="0" borderId="27" xfId="0" applyFont="1" applyFill="1" applyBorder="1" applyAlignment="1">
      <alignment horizontal="center"/>
    </xf>
    <xf numFmtId="0" fontId="3" fillId="0" borderId="63" xfId="0" applyFont="1" applyFill="1" applyBorder="1" applyAlignment="1">
      <alignment horizontal="center"/>
    </xf>
    <xf numFmtId="0" fontId="3" fillId="0" borderId="61" xfId="0" applyFont="1" applyFill="1" applyBorder="1" applyAlignment="1">
      <alignment horizontal="center"/>
    </xf>
    <xf numFmtId="0" fontId="3" fillId="0" borderId="25" xfId="0" applyFont="1" applyFill="1" applyBorder="1" applyAlignment="1">
      <alignment horizontal="center"/>
    </xf>
    <xf numFmtId="0" fontId="3" fillId="0" borderId="64" xfId="0" applyFont="1" applyFill="1" applyBorder="1" applyAlignment="1">
      <alignment horizontal="center"/>
    </xf>
    <xf numFmtId="8" fontId="3" fillId="0" borderId="60" xfId="0" applyNumberFormat="1" applyFont="1" applyFill="1" applyBorder="1" applyAlignment="1">
      <alignment horizontal="center"/>
    </xf>
    <xf numFmtId="8" fontId="3" fillId="0" borderId="27" xfId="0" applyNumberFormat="1" applyFont="1" applyFill="1" applyBorder="1" applyAlignment="1">
      <alignment horizontal="center"/>
    </xf>
    <xf numFmtId="8" fontId="3" fillId="0" borderId="28" xfId="0" applyNumberFormat="1" applyFont="1" applyFill="1" applyBorder="1" applyAlignment="1">
      <alignment horizontal="center"/>
    </xf>
    <xf numFmtId="8" fontId="3" fillId="0" borderId="61" xfId="0" applyNumberFormat="1" applyFont="1" applyFill="1" applyBorder="1" applyAlignment="1">
      <alignment horizontal="center"/>
    </xf>
    <xf numFmtId="8" fontId="3" fillId="0" borderId="25" xfId="0" applyNumberFormat="1" applyFont="1" applyFill="1" applyBorder="1" applyAlignment="1">
      <alignment horizontal="center"/>
    </xf>
    <xf numFmtId="8" fontId="3" fillId="0" borderId="32" xfId="0" applyNumberFormat="1" applyFont="1" applyFill="1" applyBorder="1" applyAlignment="1">
      <alignment horizontal="center"/>
    </xf>
    <xf numFmtId="0" fontId="2" fillId="4" borderId="45" xfId="0" applyFont="1" applyFill="1" applyBorder="1" applyAlignment="1" applyProtection="1">
      <alignment horizontal="center" vertical="center"/>
      <protection locked="0"/>
    </xf>
    <xf numFmtId="0" fontId="2" fillId="4" borderId="51" xfId="0" applyFont="1" applyFill="1" applyBorder="1" applyAlignment="1" applyProtection="1">
      <alignment horizontal="center" vertical="center"/>
      <protection locked="0"/>
    </xf>
    <xf numFmtId="0" fontId="3" fillId="0" borderId="6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64" xfId="0" applyFont="1" applyFill="1" applyBorder="1" applyAlignment="1">
      <alignment horizontal="center" vertical="center"/>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3" fillId="6" borderId="79" xfId="0" applyFont="1" applyFill="1" applyBorder="1" applyAlignment="1">
      <alignment horizontal="center" vertical="top" wrapText="1"/>
    </xf>
    <xf numFmtId="0" fontId="3" fillId="6" borderId="27" xfId="0" applyFont="1" applyFill="1" applyBorder="1" applyAlignment="1">
      <alignment horizontal="center" vertical="top" wrapText="1"/>
    </xf>
    <xf numFmtId="0" fontId="3" fillId="6" borderId="28" xfId="0" applyFont="1" applyFill="1" applyBorder="1" applyAlignment="1">
      <alignment horizontal="center" vertical="top" wrapText="1"/>
    </xf>
    <xf numFmtId="0" fontId="3" fillId="6" borderId="31" xfId="0" applyFont="1" applyFill="1" applyBorder="1" applyAlignment="1">
      <alignment horizontal="center" vertical="top" wrapText="1"/>
    </xf>
    <xf numFmtId="0" fontId="3" fillId="6" borderId="25" xfId="0" applyFont="1" applyFill="1" applyBorder="1" applyAlignment="1">
      <alignment horizontal="center" vertical="top" wrapText="1"/>
    </xf>
    <xf numFmtId="0" fontId="3" fillId="6" borderId="32" xfId="0" applyFont="1" applyFill="1" applyBorder="1" applyAlignment="1">
      <alignment horizontal="center" vertical="top" wrapText="1"/>
    </xf>
    <xf numFmtId="8" fontId="3" fillId="6" borderId="79" xfId="0" applyNumberFormat="1" applyFont="1" applyFill="1" applyBorder="1" applyAlignment="1">
      <alignment horizontal="center" vertical="top" wrapText="1"/>
    </xf>
    <xf numFmtId="8" fontId="3" fillId="6" borderId="27" xfId="0" applyNumberFormat="1" applyFont="1" applyFill="1" applyBorder="1" applyAlignment="1">
      <alignment horizontal="center" vertical="top" wrapText="1"/>
    </xf>
    <xf numFmtId="8" fontId="3" fillId="6" borderId="28" xfId="0" applyNumberFormat="1" applyFont="1" applyFill="1" applyBorder="1" applyAlignment="1">
      <alignment horizontal="center" vertical="top" wrapText="1"/>
    </xf>
    <xf numFmtId="8" fontId="3" fillId="6" borderId="31" xfId="0" applyNumberFormat="1" applyFont="1" applyFill="1" applyBorder="1" applyAlignment="1">
      <alignment horizontal="center" vertical="top" wrapText="1"/>
    </xf>
    <xf numFmtId="8" fontId="3" fillId="6" borderId="25" xfId="0" applyNumberFormat="1" applyFont="1" applyFill="1" applyBorder="1" applyAlignment="1">
      <alignment horizontal="center" vertical="top" wrapText="1"/>
    </xf>
    <xf numFmtId="8" fontId="3" fillId="6" borderId="32" xfId="0" applyNumberFormat="1" applyFont="1" applyFill="1" applyBorder="1" applyAlignment="1">
      <alignment horizontal="center" vertical="top" wrapText="1"/>
    </xf>
    <xf numFmtId="0" fontId="3" fillId="0" borderId="36" xfId="0" applyFont="1" applyFill="1" applyBorder="1" applyAlignment="1">
      <alignment horizontal="center"/>
    </xf>
    <xf numFmtId="0" fontId="3" fillId="0" borderId="0" xfId="0" applyFont="1" applyFill="1" applyBorder="1" applyAlignment="1">
      <alignment horizontal="center"/>
    </xf>
    <xf numFmtId="0" fontId="3" fillId="0" borderId="40" xfId="0" applyFont="1" applyFill="1" applyBorder="1" applyAlignment="1">
      <alignment horizontal="center"/>
    </xf>
    <xf numFmtId="8" fontId="2" fillId="4" borderId="1" xfId="0" applyNumberFormat="1" applyFont="1" applyFill="1" applyBorder="1" applyAlignment="1" applyProtection="1">
      <alignment horizontal="center"/>
      <protection locked="0"/>
    </xf>
    <xf numFmtId="0" fontId="8" fillId="3" borderId="3" xfId="0" applyFont="1" applyFill="1" applyBorder="1" applyAlignment="1">
      <alignment horizontal="center"/>
    </xf>
    <xf numFmtId="0" fontId="8" fillId="3" borderId="42" xfId="0" applyFont="1" applyFill="1" applyBorder="1" applyAlignment="1">
      <alignment horizontal="center"/>
    </xf>
    <xf numFmtId="0" fontId="8" fillId="3" borderId="75" xfId="0" applyFont="1" applyFill="1" applyBorder="1" applyAlignment="1">
      <alignment horizontal="center"/>
    </xf>
    <xf numFmtId="0" fontId="4" fillId="0" borderId="34"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78" xfId="0" applyFont="1" applyBorder="1" applyAlignment="1">
      <alignment horizontal="center" vertical="center" wrapText="1"/>
    </xf>
    <xf numFmtId="0" fontId="0" fillId="4" borderId="10" xfId="0" applyFill="1" applyBorder="1" applyAlignment="1" applyProtection="1">
      <alignment horizontal="center" wrapText="1"/>
      <protection locked="0"/>
    </xf>
    <xf numFmtId="0" fontId="0" fillId="4" borderId="57" xfId="0" applyFill="1" applyBorder="1" applyAlignment="1" applyProtection="1">
      <alignment horizontal="center" wrapText="1"/>
      <protection locked="0"/>
    </xf>
    <xf numFmtId="0" fontId="0" fillId="4" borderId="16" xfId="0" applyFill="1" applyBorder="1" applyAlignment="1" applyProtection="1">
      <alignment horizontal="center" wrapText="1"/>
      <protection locked="0"/>
    </xf>
    <xf numFmtId="0" fontId="0" fillId="0" borderId="7" xfId="0" applyFill="1" applyBorder="1" applyAlignment="1">
      <alignment horizontal="center"/>
    </xf>
    <xf numFmtId="0" fontId="0" fillId="0" borderId="43" xfId="0" applyFill="1" applyBorder="1" applyAlignment="1">
      <alignment horizontal="center"/>
    </xf>
    <xf numFmtId="0" fontId="0" fillId="0" borderId="76" xfId="0" applyFill="1" applyBorder="1" applyAlignment="1">
      <alignment horizontal="center"/>
    </xf>
    <xf numFmtId="0" fontId="0" fillId="0" borderId="29" xfId="0" applyFill="1" applyBorder="1" applyAlignment="1">
      <alignment horizontal="center"/>
    </xf>
    <xf numFmtId="0" fontId="0" fillId="0" borderId="0"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25" xfId="0" applyFill="1" applyBorder="1" applyAlignment="1">
      <alignment horizontal="center"/>
    </xf>
    <xf numFmtId="0" fontId="0" fillId="0" borderId="32" xfId="0" applyFill="1" applyBorder="1" applyAlignment="1">
      <alignment horizontal="center"/>
    </xf>
    <xf numFmtId="8" fontId="0" fillId="0" borderId="7" xfId="0" applyNumberFormat="1" applyFill="1" applyBorder="1" applyAlignment="1">
      <alignment horizontal="center"/>
    </xf>
    <xf numFmtId="8" fontId="0" fillId="0" borderId="43" xfId="0" applyNumberFormat="1" applyFill="1" applyBorder="1" applyAlignment="1">
      <alignment horizontal="center"/>
    </xf>
    <xf numFmtId="8" fontId="0" fillId="0" borderId="76" xfId="0" applyNumberFormat="1" applyFill="1" applyBorder="1" applyAlignment="1">
      <alignment horizontal="center"/>
    </xf>
    <xf numFmtId="8" fontId="0" fillId="0" borderId="29" xfId="0" applyNumberFormat="1" applyFill="1" applyBorder="1" applyAlignment="1">
      <alignment horizontal="center"/>
    </xf>
    <xf numFmtId="8" fontId="0" fillId="0" borderId="0" xfId="0" applyNumberFormat="1" applyFill="1" applyBorder="1" applyAlignment="1">
      <alignment horizontal="center"/>
    </xf>
    <xf numFmtId="8" fontId="0" fillId="0" borderId="30" xfId="0" applyNumberFormat="1" applyFill="1" applyBorder="1" applyAlignment="1">
      <alignment horizontal="center"/>
    </xf>
    <xf numFmtId="8" fontId="0" fillId="0" borderId="31" xfId="0" applyNumberFormat="1" applyFill="1" applyBorder="1" applyAlignment="1">
      <alignment horizontal="center"/>
    </xf>
    <xf numFmtId="8" fontId="0" fillId="0" borderId="25" xfId="0" applyNumberFormat="1" applyFill="1" applyBorder="1" applyAlignment="1">
      <alignment horizontal="center"/>
    </xf>
    <xf numFmtId="8" fontId="0" fillId="0" borderId="32" xfId="0" applyNumberFormat="1" applyFill="1" applyBorder="1" applyAlignment="1">
      <alignment horizontal="center"/>
    </xf>
    <xf numFmtId="0" fontId="0" fillId="4" borderId="19" xfId="0" applyFill="1" applyBorder="1" applyAlignment="1" applyProtection="1">
      <alignment horizontal="center" wrapText="1"/>
      <protection locked="0"/>
    </xf>
    <xf numFmtId="0" fontId="0" fillId="0" borderId="49" xfId="0" applyFill="1" applyBorder="1" applyAlignment="1">
      <alignment horizontal="center"/>
    </xf>
    <xf numFmtId="0" fontId="0" fillId="0" borderId="1" xfId="0" applyFill="1" applyBorder="1" applyAlignment="1">
      <alignment horizontal="center"/>
    </xf>
    <xf numFmtId="0" fontId="0" fillId="0" borderId="77" xfId="0" applyFill="1" applyBorder="1" applyAlignment="1">
      <alignment horizontal="center"/>
    </xf>
    <xf numFmtId="8" fontId="0" fillId="0" borderId="49" xfId="0" applyNumberFormat="1" applyFill="1" applyBorder="1" applyAlignment="1">
      <alignment horizontal="center"/>
    </xf>
    <xf numFmtId="8" fontId="0" fillId="0" borderId="1" xfId="0" applyNumberFormat="1" applyFill="1" applyBorder="1" applyAlignment="1">
      <alignment horizontal="center"/>
    </xf>
    <xf numFmtId="8" fontId="0" fillId="0" borderId="77" xfId="0" applyNumberFormat="1" applyFill="1" applyBorder="1" applyAlignment="1">
      <alignment horizontal="center"/>
    </xf>
    <xf numFmtId="0" fontId="0" fillId="6" borderId="7"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76"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0"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49" xfId="0" applyFill="1" applyBorder="1" applyAlignment="1">
      <alignment horizontal="center" vertical="center" wrapText="1"/>
    </xf>
    <xf numFmtId="0" fontId="0" fillId="6" borderId="1" xfId="0" applyFill="1" applyBorder="1" applyAlignment="1">
      <alignment horizontal="center" vertical="center" wrapText="1"/>
    </xf>
    <xf numFmtId="0" fontId="0" fillId="6" borderId="77" xfId="0" applyFill="1" applyBorder="1" applyAlignment="1">
      <alignment horizontal="center" vertical="center" wrapText="1"/>
    </xf>
    <xf numFmtId="8" fontId="0" fillId="6" borderId="7" xfId="0" applyNumberFormat="1" applyFill="1" applyBorder="1" applyAlignment="1">
      <alignment horizontal="center" vertical="center" wrapText="1"/>
    </xf>
    <xf numFmtId="8" fontId="0" fillId="6" borderId="43" xfId="0" applyNumberFormat="1" applyFill="1" applyBorder="1" applyAlignment="1">
      <alignment horizontal="center" vertical="center" wrapText="1"/>
    </xf>
    <xf numFmtId="8" fontId="0" fillId="6" borderId="76" xfId="0" applyNumberFormat="1" applyFill="1" applyBorder="1" applyAlignment="1">
      <alignment horizontal="center" vertical="center" wrapText="1"/>
    </xf>
    <xf numFmtId="8" fontId="0" fillId="6" borderId="29" xfId="0" applyNumberFormat="1" applyFill="1" applyBorder="1" applyAlignment="1">
      <alignment horizontal="center" vertical="center" wrapText="1"/>
    </xf>
    <xf numFmtId="8" fontId="0" fillId="6" borderId="0" xfId="0" applyNumberFormat="1" applyFill="1" applyBorder="1" applyAlignment="1">
      <alignment horizontal="center" vertical="center" wrapText="1"/>
    </xf>
    <xf numFmtId="8" fontId="0" fillId="6" borderId="30" xfId="0" applyNumberFormat="1" applyFill="1" applyBorder="1" applyAlignment="1">
      <alignment horizontal="center" vertical="center" wrapText="1"/>
    </xf>
    <xf numFmtId="8" fontId="0" fillId="6" borderId="49" xfId="0" applyNumberFormat="1" applyFill="1" applyBorder="1" applyAlignment="1">
      <alignment horizontal="center" vertical="center" wrapText="1"/>
    </xf>
    <xf numFmtId="8" fontId="0" fillId="6" borderId="1" xfId="0" applyNumberFormat="1" applyFill="1" applyBorder="1" applyAlignment="1">
      <alignment horizontal="center" vertical="center" wrapText="1"/>
    </xf>
    <xf numFmtId="8" fontId="0" fillId="6" borderId="77" xfId="0" applyNumberFormat="1" applyFill="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2" fillId="4" borderId="5" xfId="0" applyFont="1" applyFill="1" applyBorder="1" applyAlignment="1">
      <alignment horizontal="center"/>
    </xf>
    <xf numFmtId="0" fontId="2" fillId="4" borderId="3"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75" xfId="0" applyFont="1" applyFill="1" applyBorder="1" applyAlignment="1">
      <alignment horizontal="center" vertical="center"/>
    </xf>
    <xf numFmtId="0" fontId="0" fillId="0" borderId="49" xfId="0" applyFill="1" applyBorder="1" applyAlignment="1">
      <alignment horizontal="center" vertical="center" wrapText="1"/>
    </xf>
    <xf numFmtId="0" fontId="0" fillId="0" borderId="1"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49" xfId="0" applyBorder="1" applyAlignment="1">
      <alignment horizontal="center" vertical="center" wrapText="1"/>
    </xf>
    <xf numFmtId="0" fontId="0" fillId="0" borderId="1" xfId="0" applyBorder="1" applyAlignment="1">
      <alignment horizontal="center" vertical="center" wrapText="1"/>
    </xf>
    <xf numFmtId="0" fontId="0" fillId="0" borderId="77" xfId="0" applyBorder="1" applyAlignment="1">
      <alignment horizontal="center" vertical="center" wrapText="1"/>
    </xf>
    <xf numFmtId="0" fontId="0" fillId="10" borderId="0" xfId="0" applyFont="1" applyFill="1" applyAlignment="1">
      <alignment horizontal="left"/>
    </xf>
    <xf numFmtId="0" fontId="0" fillId="11" borderId="55" xfId="0" applyFill="1" applyBorder="1" applyAlignment="1">
      <alignment horizontal="center"/>
    </xf>
    <xf numFmtId="0" fontId="0" fillId="11" borderId="26" xfId="0" applyFill="1" applyBorder="1" applyAlignment="1">
      <alignment horizontal="center"/>
    </xf>
    <xf numFmtId="0" fontId="0" fillId="11" borderId="56" xfId="0" applyFill="1" applyBorder="1" applyAlignment="1">
      <alignment horizontal="center"/>
    </xf>
    <xf numFmtId="0" fontId="0" fillId="10" borderId="55" xfId="0" applyFill="1" applyBorder="1" applyAlignment="1">
      <alignment horizontal="center"/>
    </xf>
    <xf numFmtId="0" fontId="0" fillId="10" borderId="26" xfId="0" applyFill="1" applyBorder="1" applyAlignment="1">
      <alignment horizontal="center"/>
    </xf>
    <xf numFmtId="0" fontId="0" fillId="10" borderId="56" xfId="0" applyFill="1" applyBorder="1" applyAlignment="1">
      <alignment horizontal="center"/>
    </xf>
    <xf numFmtId="0" fontId="4" fillId="0" borderId="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1" xfId="0" applyFont="1" applyBorder="1" applyAlignment="1">
      <alignment horizontal="center" vertical="center" wrapText="1"/>
    </xf>
    <xf numFmtId="0" fontId="4" fillId="7" borderId="37" xfId="0" applyFont="1" applyFill="1" applyBorder="1" applyAlignment="1">
      <alignment horizontal="center"/>
    </xf>
    <xf numFmtId="0" fontId="4" fillId="7" borderId="38" xfId="0" applyFont="1" applyFill="1" applyBorder="1" applyAlignment="1">
      <alignment horizontal="center"/>
    </xf>
    <xf numFmtId="0" fontId="4" fillId="7" borderId="39" xfId="0" applyFont="1" applyFill="1" applyBorder="1" applyAlignment="1">
      <alignment horizontal="center"/>
    </xf>
    <xf numFmtId="0" fontId="0" fillId="10" borderId="0" xfId="0" applyFont="1" applyFill="1" applyAlignment="1">
      <alignment horizontal="left" wrapText="1"/>
    </xf>
  </cellXfs>
  <cellStyles count="6">
    <cellStyle name="Comma" xfId="3" builtinId="3"/>
    <cellStyle name="Currency" xfId="1" builtinId="4"/>
    <cellStyle name="Currency 2" xfId="5"/>
    <cellStyle name="Hyperlink" xfId="2" builtinId="8"/>
    <cellStyle name="Normal" xfId="0" builtinId="0"/>
    <cellStyle name="Normal 2" xfId="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png"/><Relationship Id="rId4" Type="http://schemas.openxmlformats.org/officeDocument/2006/relationships/hyperlink" Target="http://youtu.be/xxqRNcvWaec"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youtu.be/eGakNHI7kjA"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youtu.be/7l4m58reBjo"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http://youtu.be/vloxBjKVJfQ"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http://youtu.be/ZHKXvmXZrF0"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youtu.be/eGakNHI7kjA"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youtu.be/7l4m58reBjo"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11.jpeg"/><Relationship Id="rId7" Type="http://schemas.openxmlformats.org/officeDocument/2006/relationships/image" Target="../media/image15.jpeg"/><Relationship Id="rId2" Type="http://schemas.openxmlformats.org/officeDocument/2006/relationships/image" Target="../media/image10.png"/><Relationship Id="rId1" Type="http://schemas.openxmlformats.org/officeDocument/2006/relationships/image" Target="../media/image9.jpeg"/><Relationship Id="rId6" Type="http://schemas.openxmlformats.org/officeDocument/2006/relationships/image" Target="../media/image14.jpeg"/><Relationship Id="rId5" Type="http://schemas.openxmlformats.org/officeDocument/2006/relationships/image" Target="../media/image13.png"/><Relationship Id="rId4" Type="http://schemas.openxmlformats.org/officeDocument/2006/relationships/image" Target="../media/image12.jpeg"/></Relationships>
</file>

<file path=xl/drawings/drawing1.xml><?xml version="1.0" encoding="utf-8"?>
<xdr:wsDr xmlns:xdr="http://schemas.openxmlformats.org/drawingml/2006/spreadsheetDrawing" xmlns:a="http://schemas.openxmlformats.org/drawingml/2006/main">
  <xdr:twoCellAnchor editAs="oneCell">
    <xdr:from>
      <xdr:col>2</xdr:col>
      <xdr:colOff>133350</xdr:colOff>
      <xdr:row>31</xdr:row>
      <xdr:rowOff>38100</xdr:rowOff>
    </xdr:from>
    <xdr:to>
      <xdr:col>2</xdr:col>
      <xdr:colOff>550990</xdr:colOff>
      <xdr:row>34</xdr:row>
      <xdr:rowOff>53975</xdr:rowOff>
    </xdr:to>
    <xdr:pic>
      <xdr:nvPicPr>
        <xdr:cNvPr id="4" name="Picture 3" descr="Bluedryer.jpg"/>
        <xdr:cNvPicPr>
          <a:picLocks noChangeAspect="1"/>
        </xdr:cNvPicPr>
      </xdr:nvPicPr>
      <xdr:blipFill>
        <a:blip xmlns:r="http://schemas.openxmlformats.org/officeDocument/2006/relationships" r:embed="rId1" cstate="print"/>
        <a:stretch>
          <a:fillRect/>
        </a:stretch>
      </xdr:blipFill>
      <xdr:spPr>
        <a:xfrm>
          <a:off x="1276350" y="6000750"/>
          <a:ext cx="452565" cy="504825"/>
        </a:xfrm>
        <a:prstGeom prst="rect">
          <a:avLst/>
        </a:prstGeom>
      </xdr:spPr>
    </xdr:pic>
    <xdr:clientData/>
  </xdr:twoCellAnchor>
  <xdr:twoCellAnchor editAs="oneCell">
    <xdr:from>
      <xdr:col>4</xdr:col>
      <xdr:colOff>49930</xdr:colOff>
      <xdr:row>31</xdr:row>
      <xdr:rowOff>57150</xdr:rowOff>
    </xdr:from>
    <xdr:to>
      <xdr:col>4</xdr:col>
      <xdr:colOff>545533</xdr:colOff>
      <xdr:row>34</xdr:row>
      <xdr:rowOff>54510</xdr:rowOff>
    </xdr:to>
    <xdr:pic>
      <xdr:nvPicPr>
        <xdr:cNvPr id="5" name="Picture 4" descr="House_Clipart2.jpg"/>
        <xdr:cNvPicPr>
          <a:picLocks noChangeAspect="1"/>
        </xdr:cNvPicPr>
      </xdr:nvPicPr>
      <xdr:blipFill>
        <a:blip xmlns:r="http://schemas.openxmlformats.org/officeDocument/2006/relationships" r:embed="rId2" cstate="print"/>
        <a:stretch>
          <a:fillRect/>
        </a:stretch>
      </xdr:blipFill>
      <xdr:spPr>
        <a:xfrm>
          <a:off x="2126380" y="6076950"/>
          <a:ext cx="495603" cy="486310"/>
        </a:xfrm>
        <a:prstGeom prst="rect">
          <a:avLst/>
        </a:prstGeom>
      </xdr:spPr>
    </xdr:pic>
    <xdr:clientData/>
  </xdr:twoCellAnchor>
  <xdr:twoCellAnchor editAs="oneCell">
    <xdr:from>
      <xdr:col>12</xdr:col>
      <xdr:colOff>9525</xdr:colOff>
      <xdr:row>31</xdr:row>
      <xdr:rowOff>50800</xdr:rowOff>
    </xdr:from>
    <xdr:to>
      <xdr:col>12</xdr:col>
      <xdr:colOff>543228</xdr:colOff>
      <xdr:row>34</xdr:row>
      <xdr:rowOff>41810</xdr:rowOff>
    </xdr:to>
    <xdr:pic>
      <xdr:nvPicPr>
        <xdr:cNvPr id="6" name="Picture 5" descr="House_Clipart2.jpg"/>
        <xdr:cNvPicPr>
          <a:picLocks noChangeAspect="1"/>
        </xdr:cNvPicPr>
      </xdr:nvPicPr>
      <xdr:blipFill>
        <a:blip xmlns:r="http://schemas.openxmlformats.org/officeDocument/2006/relationships" r:embed="rId2" cstate="print"/>
        <a:stretch>
          <a:fillRect/>
        </a:stretch>
      </xdr:blipFill>
      <xdr:spPr>
        <a:xfrm>
          <a:off x="7153275" y="6013450"/>
          <a:ext cx="533703" cy="486310"/>
        </a:xfrm>
        <a:prstGeom prst="rect">
          <a:avLst/>
        </a:prstGeom>
      </xdr:spPr>
    </xdr:pic>
    <xdr:clientData/>
  </xdr:twoCellAnchor>
  <xdr:twoCellAnchor editAs="oneCell">
    <xdr:from>
      <xdr:col>10</xdr:col>
      <xdr:colOff>78578</xdr:colOff>
      <xdr:row>31</xdr:row>
      <xdr:rowOff>57150</xdr:rowOff>
    </xdr:from>
    <xdr:to>
      <xdr:col>10</xdr:col>
      <xdr:colOff>483518</xdr:colOff>
      <xdr:row>34</xdr:row>
      <xdr:rowOff>66675</xdr:rowOff>
    </xdr:to>
    <xdr:pic>
      <xdr:nvPicPr>
        <xdr:cNvPr id="7" name="Picture 6" descr="Bluedryer.jpg"/>
        <xdr:cNvPicPr>
          <a:picLocks noChangeAspect="1"/>
        </xdr:cNvPicPr>
      </xdr:nvPicPr>
      <xdr:blipFill>
        <a:blip xmlns:r="http://schemas.openxmlformats.org/officeDocument/2006/relationships" r:embed="rId1" cstate="print"/>
        <a:stretch>
          <a:fillRect/>
        </a:stretch>
      </xdr:blipFill>
      <xdr:spPr>
        <a:xfrm>
          <a:off x="6060278" y="6019800"/>
          <a:ext cx="404940" cy="504825"/>
        </a:xfrm>
        <a:prstGeom prst="rect">
          <a:avLst/>
        </a:prstGeom>
      </xdr:spPr>
    </xdr:pic>
    <xdr:clientData/>
  </xdr:twoCellAnchor>
  <xdr:twoCellAnchor editAs="oneCell">
    <xdr:from>
      <xdr:col>8</xdr:col>
      <xdr:colOff>137949</xdr:colOff>
      <xdr:row>31</xdr:row>
      <xdr:rowOff>39414</xdr:rowOff>
    </xdr:from>
    <xdr:to>
      <xdr:col>8</xdr:col>
      <xdr:colOff>718477</xdr:colOff>
      <xdr:row>34</xdr:row>
      <xdr:rowOff>21719</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24552" y="5997466"/>
          <a:ext cx="580528" cy="474977"/>
        </a:xfrm>
        <a:prstGeom prst="rect">
          <a:avLst/>
        </a:prstGeom>
      </xdr:spPr>
    </xdr:pic>
    <xdr:clientData/>
  </xdr:twoCellAnchor>
  <xdr:twoCellAnchor editAs="oneCell">
    <xdr:from>
      <xdr:col>0</xdr:col>
      <xdr:colOff>52552</xdr:colOff>
      <xdr:row>31</xdr:row>
      <xdr:rowOff>47296</xdr:rowOff>
    </xdr:from>
    <xdr:to>
      <xdr:col>1</xdr:col>
      <xdr:colOff>4348</xdr:colOff>
      <xdr:row>34</xdr:row>
      <xdr:rowOff>29601</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552" y="6005348"/>
          <a:ext cx="580528" cy="474977"/>
        </a:xfrm>
        <a:prstGeom prst="rect">
          <a:avLst/>
        </a:prstGeom>
      </xdr:spPr>
    </xdr:pic>
    <xdr:clientData/>
  </xdr:twoCellAnchor>
  <xdr:twoCellAnchor editAs="oneCell">
    <xdr:from>
      <xdr:col>15</xdr:col>
      <xdr:colOff>85725</xdr:colOff>
      <xdr:row>1</xdr:row>
      <xdr:rowOff>19050</xdr:rowOff>
    </xdr:from>
    <xdr:to>
      <xdr:col>16</xdr:col>
      <xdr:colOff>95249</xdr:colOff>
      <xdr:row>4</xdr:row>
      <xdr:rowOff>47624</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839200" y="352425"/>
          <a:ext cx="619124" cy="619124"/>
        </a:xfrm>
        <a:prstGeom prst="rect">
          <a:avLst/>
        </a:prstGeom>
      </xdr:spPr>
    </xdr:pic>
    <xdr:clientData/>
  </xdr:twoCellAnchor>
  <xdr:twoCellAnchor>
    <xdr:from>
      <xdr:col>14</xdr:col>
      <xdr:colOff>130969</xdr:colOff>
      <xdr:row>2</xdr:row>
      <xdr:rowOff>23811</xdr:rowOff>
    </xdr:from>
    <xdr:to>
      <xdr:col>14</xdr:col>
      <xdr:colOff>607219</xdr:colOff>
      <xdr:row>5</xdr:row>
      <xdr:rowOff>35717</xdr:rowOff>
    </xdr:to>
    <xdr:sp macro="" textlink="">
      <xdr:nvSpPr>
        <xdr:cNvPr id="3" name="Up Arrow 2"/>
        <xdr:cNvSpPr/>
      </xdr:nvSpPr>
      <xdr:spPr>
        <a:xfrm rot="3667428">
          <a:off x="9394031" y="619124"/>
          <a:ext cx="619125" cy="476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140875</xdr:colOff>
      <xdr:row>0</xdr:row>
      <xdr:rowOff>95251</xdr:rowOff>
    </xdr:from>
    <xdr:to>
      <xdr:col>13</xdr:col>
      <xdr:colOff>834438</xdr:colOff>
      <xdr:row>2</xdr:row>
      <xdr:rowOff>151556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77554" y="95251"/>
          <a:ext cx="693563" cy="641412"/>
        </a:xfrm>
        <a:prstGeom prst="rect">
          <a:avLst/>
        </a:prstGeom>
      </xdr:spPr>
    </xdr:pic>
    <xdr:clientData/>
  </xdr:twoCellAnchor>
  <xdr:twoCellAnchor editAs="oneCell">
    <xdr:from>
      <xdr:col>13</xdr:col>
      <xdr:colOff>617125</xdr:colOff>
      <xdr:row>33</xdr:row>
      <xdr:rowOff>95250</xdr:rowOff>
    </xdr:from>
    <xdr:to>
      <xdr:col>14</xdr:col>
      <xdr:colOff>1916</xdr:colOff>
      <xdr:row>36</xdr:row>
      <xdr:rowOff>115837</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28000" y="9441656"/>
          <a:ext cx="710882" cy="639712"/>
        </a:xfrm>
        <a:prstGeom prst="rect">
          <a:avLst/>
        </a:prstGeom>
      </xdr:spPr>
    </xdr:pic>
    <xdr:clientData/>
  </xdr:twoCellAnchor>
  <xdr:twoCellAnchor editAs="oneCell">
    <xdr:from>
      <xdr:col>13</xdr:col>
      <xdr:colOff>617125</xdr:colOff>
      <xdr:row>74</xdr:row>
      <xdr:rowOff>130969</xdr:rowOff>
    </xdr:from>
    <xdr:to>
      <xdr:col>14</xdr:col>
      <xdr:colOff>1916</xdr:colOff>
      <xdr:row>77</xdr:row>
      <xdr:rowOff>199181</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28000" y="19097625"/>
          <a:ext cx="710882" cy="639712"/>
        </a:xfrm>
        <a:prstGeom prst="rect">
          <a:avLst/>
        </a:prstGeom>
      </xdr:spPr>
    </xdr:pic>
    <xdr:clientData/>
  </xdr:twoCellAnchor>
  <xdr:twoCellAnchor editAs="oneCell">
    <xdr:from>
      <xdr:col>13</xdr:col>
      <xdr:colOff>140875</xdr:colOff>
      <xdr:row>116</xdr:row>
      <xdr:rowOff>0</xdr:rowOff>
    </xdr:from>
    <xdr:to>
      <xdr:col>13</xdr:col>
      <xdr:colOff>834438</xdr:colOff>
      <xdr:row>118</xdr:row>
      <xdr:rowOff>151555</xdr:rowOff>
    </xdr:to>
    <xdr:pic>
      <xdr:nvPicPr>
        <xdr:cNvPr id="8" name="Picture 7">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13813" y="18930938"/>
          <a:ext cx="693563" cy="6278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769936</xdr:colOff>
      <xdr:row>0</xdr:row>
      <xdr:rowOff>83344</xdr:rowOff>
    </xdr:from>
    <xdr:to>
      <xdr:col>14</xdr:col>
      <xdr:colOff>3545</xdr:colOff>
      <xdr:row>2</xdr:row>
      <xdr:rowOff>160450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21467" y="83344"/>
          <a:ext cx="755492" cy="623093"/>
        </a:xfrm>
        <a:prstGeom prst="rect">
          <a:avLst/>
        </a:prstGeom>
      </xdr:spPr>
    </xdr:pic>
    <xdr:clientData/>
  </xdr:twoCellAnchor>
  <xdr:twoCellAnchor editAs="oneCell">
    <xdr:from>
      <xdr:col>13</xdr:col>
      <xdr:colOff>769936</xdr:colOff>
      <xdr:row>33</xdr:row>
      <xdr:rowOff>83344</xdr:rowOff>
    </xdr:from>
    <xdr:to>
      <xdr:col>14</xdr:col>
      <xdr:colOff>3545</xdr:colOff>
      <xdr:row>35</xdr:row>
      <xdr:rowOff>170656</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09561" y="83344"/>
          <a:ext cx="852859" cy="611187"/>
        </a:xfrm>
        <a:prstGeom prst="rect">
          <a:avLst/>
        </a:prstGeom>
      </xdr:spPr>
    </xdr:pic>
    <xdr:clientData/>
  </xdr:twoCellAnchor>
  <xdr:twoCellAnchor editAs="oneCell">
    <xdr:from>
      <xdr:col>13</xdr:col>
      <xdr:colOff>769936</xdr:colOff>
      <xdr:row>71</xdr:row>
      <xdr:rowOff>83344</xdr:rowOff>
    </xdr:from>
    <xdr:to>
      <xdr:col>14</xdr:col>
      <xdr:colOff>3545</xdr:colOff>
      <xdr:row>73</xdr:row>
      <xdr:rowOff>170657</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09561" y="83344"/>
          <a:ext cx="852859" cy="611187"/>
        </a:xfrm>
        <a:prstGeom prst="rect">
          <a:avLst/>
        </a:prstGeom>
      </xdr:spPr>
    </xdr:pic>
    <xdr:clientData/>
  </xdr:twoCellAnchor>
  <xdr:twoCellAnchor editAs="oneCell">
    <xdr:from>
      <xdr:col>13</xdr:col>
      <xdr:colOff>769936</xdr:colOff>
      <xdr:row>109</xdr:row>
      <xdr:rowOff>83344</xdr:rowOff>
    </xdr:from>
    <xdr:to>
      <xdr:col>14</xdr:col>
      <xdr:colOff>3545</xdr:colOff>
      <xdr:row>111</xdr:row>
      <xdr:rowOff>170656</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09561" y="83344"/>
          <a:ext cx="852859" cy="611187"/>
        </a:xfrm>
        <a:prstGeom prst="rect">
          <a:avLst/>
        </a:prstGeom>
      </xdr:spPr>
    </xdr:pic>
    <xdr:clientData/>
  </xdr:twoCellAnchor>
  <xdr:twoCellAnchor editAs="oneCell">
    <xdr:from>
      <xdr:col>13</xdr:col>
      <xdr:colOff>769936</xdr:colOff>
      <xdr:row>71</xdr:row>
      <xdr:rowOff>83344</xdr:rowOff>
    </xdr:from>
    <xdr:to>
      <xdr:col>14</xdr:col>
      <xdr:colOff>3545</xdr:colOff>
      <xdr:row>73</xdr:row>
      <xdr:rowOff>170657</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09561" y="10894219"/>
          <a:ext cx="852859" cy="611187"/>
        </a:xfrm>
        <a:prstGeom prst="rect">
          <a:avLst/>
        </a:prstGeom>
      </xdr:spPr>
    </xdr:pic>
    <xdr:clientData/>
  </xdr:twoCellAnchor>
  <xdr:twoCellAnchor editAs="oneCell">
    <xdr:from>
      <xdr:col>13</xdr:col>
      <xdr:colOff>769936</xdr:colOff>
      <xdr:row>71</xdr:row>
      <xdr:rowOff>83344</xdr:rowOff>
    </xdr:from>
    <xdr:to>
      <xdr:col>14</xdr:col>
      <xdr:colOff>3545</xdr:colOff>
      <xdr:row>73</xdr:row>
      <xdr:rowOff>170657</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09561" y="10894219"/>
          <a:ext cx="852859" cy="611187"/>
        </a:xfrm>
        <a:prstGeom prst="rect">
          <a:avLst/>
        </a:prstGeom>
      </xdr:spPr>
    </xdr:pic>
    <xdr:clientData/>
  </xdr:twoCellAnchor>
  <xdr:twoCellAnchor editAs="oneCell">
    <xdr:from>
      <xdr:col>13</xdr:col>
      <xdr:colOff>769936</xdr:colOff>
      <xdr:row>109</xdr:row>
      <xdr:rowOff>83344</xdr:rowOff>
    </xdr:from>
    <xdr:to>
      <xdr:col>14</xdr:col>
      <xdr:colOff>3545</xdr:colOff>
      <xdr:row>111</xdr:row>
      <xdr:rowOff>170656</xdr:rowOff>
    </xdr:to>
    <xdr:pic>
      <xdr:nvPicPr>
        <xdr:cNvPr id="8" name="Picture 7">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09561" y="10894219"/>
          <a:ext cx="852859" cy="6111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946452</xdr:colOff>
      <xdr:row>0</xdr:row>
      <xdr:rowOff>327629</xdr:rowOff>
    </xdr:from>
    <xdr:to>
      <xdr:col>13</xdr:col>
      <xdr:colOff>596294</xdr:colOff>
      <xdr:row>4</xdr:row>
      <xdr:rowOff>113441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08166" y="327629"/>
          <a:ext cx="615949" cy="656669"/>
        </a:xfrm>
        <a:prstGeom prst="rect">
          <a:avLst/>
        </a:prstGeom>
      </xdr:spPr>
    </xdr:pic>
    <xdr:clientData/>
  </xdr:twoCellAnchor>
  <xdr:twoCellAnchor editAs="oneCell">
    <xdr:from>
      <xdr:col>12</xdr:col>
      <xdr:colOff>946452</xdr:colOff>
      <xdr:row>45</xdr:row>
      <xdr:rowOff>327629</xdr:rowOff>
    </xdr:from>
    <xdr:to>
      <xdr:col>13</xdr:col>
      <xdr:colOff>596294</xdr:colOff>
      <xdr:row>48</xdr:row>
      <xdr:rowOff>113441</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25634" y="327629"/>
          <a:ext cx="688933" cy="651721"/>
        </a:xfrm>
        <a:prstGeom prst="rect">
          <a:avLst/>
        </a:prstGeom>
      </xdr:spPr>
    </xdr:pic>
    <xdr:clientData/>
  </xdr:twoCellAnchor>
  <xdr:twoCellAnchor editAs="oneCell">
    <xdr:from>
      <xdr:col>12</xdr:col>
      <xdr:colOff>946452</xdr:colOff>
      <xdr:row>88</xdr:row>
      <xdr:rowOff>327629</xdr:rowOff>
    </xdr:from>
    <xdr:to>
      <xdr:col>13</xdr:col>
      <xdr:colOff>596294</xdr:colOff>
      <xdr:row>91</xdr:row>
      <xdr:rowOff>113440</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25634" y="327629"/>
          <a:ext cx="688933" cy="651721"/>
        </a:xfrm>
        <a:prstGeom prst="rect">
          <a:avLst/>
        </a:prstGeom>
      </xdr:spPr>
    </xdr:pic>
    <xdr:clientData/>
  </xdr:twoCellAnchor>
  <xdr:twoCellAnchor editAs="oneCell">
    <xdr:from>
      <xdr:col>12</xdr:col>
      <xdr:colOff>946452</xdr:colOff>
      <xdr:row>131</xdr:row>
      <xdr:rowOff>327629</xdr:rowOff>
    </xdr:from>
    <xdr:to>
      <xdr:col>13</xdr:col>
      <xdr:colOff>596294</xdr:colOff>
      <xdr:row>134</xdr:row>
      <xdr:rowOff>113442</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25634" y="327629"/>
          <a:ext cx="688933" cy="6517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1075765</xdr:colOff>
      <xdr:row>0</xdr:row>
      <xdr:rowOff>112059</xdr:rowOff>
    </xdr:from>
    <xdr:to>
      <xdr:col>13</xdr:col>
      <xdr:colOff>1692692</xdr:colOff>
      <xdr:row>1</xdr:row>
      <xdr:rowOff>192439</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64589" y="112059"/>
          <a:ext cx="616927" cy="618262"/>
        </a:xfrm>
        <a:prstGeom prst="rect">
          <a:avLst/>
        </a:prstGeom>
      </xdr:spPr>
    </xdr:pic>
    <xdr:clientData/>
  </xdr:twoCellAnchor>
  <xdr:twoCellAnchor editAs="oneCell">
    <xdr:from>
      <xdr:col>13</xdr:col>
      <xdr:colOff>1075765</xdr:colOff>
      <xdr:row>16</xdr:row>
      <xdr:rowOff>112059</xdr:rowOff>
    </xdr:from>
    <xdr:to>
      <xdr:col>13</xdr:col>
      <xdr:colOff>1692692</xdr:colOff>
      <xdr:row>17</xdr:row>
      <xdr:rowOff>192439</xdr:rowOff>
    </xdr:to>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64589" y="112059"/>
          <a:ext cx="616927" cy="618262"/>
        </a:xfrm>
        <a:prstGeom prst="rect">
          <a:avLst/>
        </a:prstGeom>
      </xdr:spPr>
    </xdr:pic>
    <xdr:clientData/>
  </xdr:twoCellAnchor>
  <xdr:twoCellAnchor editAs="oneCell">
    <xdr:from>
      <xdr:col>13</xdr:col>
      <xdr:colOff>1075765</xdr:colOff>
      <xdr:row>33</xdr:row>
      <xdr:rowOff>112059</xdr:rowOff>
    </xdr:from>
    <xdr:to>
      <xdr:col>13</xdr:col>
      <xdr:colOff>1692692</xdr:colOff>
      <xdr:row>34</xdr:row>
      <xdr:rowOff>192439</xdr:rowOff>
    </xdr:to>
    <xdr:pic>
      <xdr:nvPicPr>
        <xdr:cNvPr id="14" name="Picture 1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64589" y="9446559"/>
          <a:ext cx="616927" cy="618262"/>
        </a:xfrm>
        <a:prstGeom prst="rect">
          <a:avLst/>
        </a:prstGeom>
      </xdr:spPr>
    </xdr:pic>
    <xdr:clientData/>
  </xdr:twoCellAnchor>
  <xdr:twoCellAnchor editAs="oneCell">
    <xdr:from>
      <xdr:col>13</xdr:col>
      <xdr:colOff>1075765</xdr:colOff>
      <xdr:row>50</xdr:row>
      <xdr:rowOff>112059</xdr:rowOff>
    </xdr:from>
    <xdr:to>
      <xdr:col>13</xdr:col>
      <xdr:colOff>1692692</xdr:colOff>
      <xdr:row>51</xdr:row>
      <xdr:rowOff>192439</xdr:rowOff>
    </xdr:to>
    <xdr:pic>
      <xdr:nvPicPr>
        <xdr:cNvPr id="15" name="Picture 1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64589" y="9446559"/>
          <a:ext cx="616927" cy="6182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617125</xdr:colOff>
      <xdr:row>60</xdr:row>
      <xdr:rowOff>130969</xdr:rowOff>
    </xdr:from>
    <xdr:to>
      <xdr:col>13</xdr:col>
      <xdr:colOff>423132</xdr:colOff>
      <xdr:row>63</xdr:row>
      <xdr:rowOff>199180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46550" y="20352544"/>
          <a:ext cx="644207" cy="639711"/>
        </a:xfrm>
        <a:prstGeom prst="rect">
          <a:avLst/>
        </a:prstGeom>
      </xdr:spPr>
    </xdr:pic>
    <xdr:clientData/>
  </xdr:twoCellAnchor>
  <xdr:twoCellAnchor editAs="oneCell">
    <xdr:from>
      <xdr:col>12</xdr:col>
      <xdr:colOff>140875</xdr:colOff>
      <xdr:row>102</xdr:row>
      <xdr:rowOff>0</xdr:rowOff>
    </xdr:from>
    <xdr:to>
      <xdr:col>13</xdr:col>
      <xdr:colOff>3165</xdr:colOff>
      <xdr:row>104</xdr:row>
      <xdr:rowOff>150857</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70300" y="29356050"/>
          <a:ext cx="700490" cy="6366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129</xdr:row>
      <xdr:rowOff>83344</xdr:rowOff>
    </xdr:from>
    <xdr:to>
      <xdr:col>1</xdr:col>
      <xdr:colOff>500434</xdr:colOff>
      <xdr:row>132</xdr:row>
      <xdr:rowOff>123032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3268444"/>
          <a:ext cx="748084" cy="611188"/>
        </a:xfrm>
        <a:prstGeom prst="rect">
          <a:avLst/>
        </a:prstGeom>
      </xdr:spPr>
    </xdr:pic>
    <xdr:clientData/>
  </xdr:twoCellAnchor>
  <xdr:twoCellAnchor editAs="oneCell">
    <xdr:from>
      <xdr:col>0</xdr:col>
      <xdr:colOff>0</xdr:colOff>
      <xdr:row>129</xdr:row>
      <xdr:rowOff>83344</xdr:rowOff>
    </xdr:from>
    <xdr:to>
      <xdr:col>1</xdr:col>
      <xdr:colOff>500434</xdr:colOff>
      <xdr:row>132</xdr:row>
      <xdr:rowOff>123032</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3268444"/>
          <a:ext cx="748084" cy="6111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73431</xdr:colOff>
      <xdr:row>8</xdr:row>
      <xdr:rowOff>33130</xdr:rowOff>
    </xdr:from>
    <xdr:to>
      <xdr:col>3</xdr:col>
      <xdr:colOff>356151</xdr:colOff>
      <xdr:row>8</xdr:row>
      <xdr:rowOff>288233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5081" y="2090530"/>
          <a:ext cx="282720" cy="255103"/>
        </a:xfrm>
        <a:prstGeom prst="rect">
          <a:avLst/>
        </a:prstGeom>
      </xdr:spPr>
    </xdr:pic>
    <xdr:clientData/>
  </xdr:twoCellAnchor>
  <xdr:twoCellAnchor editAs="oneCell">
    <xdr:from>
      <xdr:col>3</xdr:col>
      <xdr:colOff>82827</xdr:colOff>
      <xdr:row>9</xdr:row>
      <xdr:rowOff>8282</xdr:rowOff>
    </xdr:from>
    <xdr:to>
      <xdr:col>3</xdr:col>
      <xdr:colOff>430697</xdr:colOff>
      <xdr:row>9</xdr:row>
      <xdr:rowOff>356152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54477" y="2427632"/>
          <a:ext cx="347870" cy="347870"/>
        </a:xfrm>
        <a:prstGeom prst="rect">
          <a:avLst/>
        </a:prstGeom>
      </xdr:spPr>
    </xdr:pic>
    <xdr:clientData/>
  </xdr:twoCellAnchor>
  <xdr:twoCellAnchor editAs="oneCell">
    <xdr:from>
      <xdr:col>3</xdr:col>
      <xdr:colOff>57979</xdr:colOff>
      <xdr:row>10</xdr:row>
      <xdr:rowOff>72989</xdr:rowOff>
    </xdr:from>
    <xdr:to>
      <xdr:col>3</xdr:col>
      <xdr:colOff>447261</xdr:colOff>
      <xdr:row>10</xdr:row>
      <xdr:rowOff>344707</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9629" y="2863814"/>
          <a:ext cx="389282" cy="271718"/>
        </a:xfrm>
        <a:prstGeom prst="rect">
          <a:avLst/>
        </a:prstGeom>
      </xdr:spPr>
    </xdr:pic>
    <xdr:clientData/>
  </xdr:twoCellAnchor>
  <xdr:twoCellAnchor editAs="oneCell">
    <xdr:from>
      <xdr:col>3</xdr:col>
      <xdr:colOff>41414</xdr:colOff>
      <xdr:row>11</xdr:row>
      <xdr:rowOff>11712</xdr:rowOff>
    </xdr:from>
    <xdr:to>
      <xdr:col>3</xdr:col>
      <xdr:colOff>347869</xdr:colOff>
      <xdr:row>11</xdr:row>
      <xdr:rowOff>288231</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13064" y="3174012"/>
          <a:ext cx="306455" cy="276519"/>
        </a:xfrm>
        <a:prstGeom prst="rect">
          <a:avLst/>
        </a:prstGeom>
      </xdr:spPr>
    </xdr:pic>
    <xdr:clientData/>
  </xdr:twoCellAnchor>
  <xdr:twoCellAnchor editAs="oneCell">
    <xdr:from>
      <xdr:col>3</xdr:col>
      <xdr:colOff>16564</xdr:colOff>
      <xdr:row>14</xdr:row>
      <xdr:rowOff>8282</xdr:rowOff>
    </xdr:from>
    <xdr:to>
      <xdr:col>3</xdr:col>
      <xdr:colOff>323019</xdr:colOff>
      <xdr:row>14</xdr:row>
      <xdr:rowOff>284801</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88214" y="4227857"/>
          <a:ext cx="306455" cy="276519"/>
        </a:xfrm>
        <a:prstGeom prst="rect">
          <a:avLst/>
        </a:prstGeom>
      </xdr:spPr>
    </xdr:pic>
    <xdr:clientData/>
  </xdr:twoCellAnchor>
  <xdr:twoCellAnchor editAs="oneCell">
    <xdr:from>
      <xdr:col>3</xdr:col>
      <xdr:colOff>16565</xdr:colOff>
      <xdr:row>17</xdr:row>
      <xdr:rowOff>33131</xdr:rowOff>
    </xdr:from>
    <xdr:to>
      <xdr:col>3</xdr:col>
      <xdr:colOff>323020</xdr:colOff>
      <xdr:row>17</xdr:row>
      <xdr:rowOff>309650</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88215" y="5309981"/>
          <a:ext cx="306455" cy="276519"/>
        </a:xfrm>
        <a:prstGeom prst="rect">
          <a:avLst/>
        </a:prstGeom>
      </xdr:spPr>
    </xdr:pic>
    <xdr:clientData/>
  </xdr:twoCellAnchor>
  <xdr:twoCellAnchor editAs="oneCell">
    <xdr:from>
      <xdr:col>3</xdr:col>
      <xdr:colOff>16566</xdr:colOff>
      <xdr:row>20</xdr:row>
      <xdr:rowOff>33130</xdr:rowOff>
    </xdr:from>
    <xdr:to>
      <xdr:col>3</xdr:col>
      <xdr:colOff>323021</xdr:colOff>
      <xdr:row>20</xdr:row>
      <xdr:rowOff>309649</xdr:rowOff>
    </xdr:to>
    <xdr:pic>
      <xdr:nvPicPr>
        <xdr:cNvPr id="8" name="Picture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88216" y="6367255"/>
          <a:ext cx="306455" cy="276519"/>
        </a:xfrm>
        <a:prstGeom prst="rect">
          <a:avLst/>
        </a:prstGeom>
      </xdr:spPr>
    </xdr:pic>
    <xdr:clientData/>
  </xdr:twoCellAnchor>
  <xdr:twoCellAnchor editAs="oneCell">
    <xdr:from>
      <xdr:col>3</xdr:col>
      <xdr:colOff>24848</xdr:colOff>
      <xdr:row>23</xdr:row>
      <xdr:rowOff>33130</xdr:rowOff>
    </xdr:from>
    <xdr:to>
      <xdr:col>3</xdr:col>
      <xdr:colOff>331303</xdr:colOff>
      <xdr:row>23</xdr:row>
      <xdr:rowOff>309649</xdr:rowOff>
    </xdr:to>
    <xdr:pic>
      <xdr:nvPicPr>
        <xdr:cNvPr id="9" name="Pictur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96498" y="7424530"/>
          <a:ext cx="306455" cy="276519"/>
        </a:xfrm>
        <a:prstGeom prst="rect">
          <a:avLst/>
        </a:prstGeom>
      </xdr:spPr>
    </xdr:pic>
    <xdr:clientData/>
  </xdr:twoCellAnchor>
  <xdr:twoCellAnchor editAs="oneCell">
    <xdr:from>
      <xdr:col>3</xdr:col>
      <xdr:colOff>24847</xdr:colOff>
      <xdr:row>29</xdr:row>
      <xdr:rowOff>16565</xdr:rowOff>
    </xdr:from>
    <xdr:to>
      <xdr:col>3</xdr:col>
      <xdr:colOff>331302</xdr:colOff>
      <xdr:row>29</xdr:row>
      <xdr:rowOff>293084</xdr:rowOff>
    </xdr:to>
    <xdr:pic>
      <xdr:nvPicPr>
        <xdr:cNvPr id="10"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96497" y="9522515"/>
          <a:ext cx="306455" cy="276519"/>
        </a:xfrm>
        <a:prstGeom prst="rect">
          <a:avLst/>
        </a:prstGeom>
      </xdr:spPr>
    </xdr:pic>
    <xdr:clientData/>
  </xdr:twoCellAnchor>
  <xdr:twoCellAnchor editAs="oneCell">
    <xdr:from>
      <xdr:col>3</xdr:col>
      <xdr:colOff>57978</xdr:colOff>
      <xdr:row>12</xdr:row>
      <xdr:rowOff>24848</xdr:rowOff>
    </xdr:from>
    <xdr:to>
      <xdr:col>3</xdr:col>
      <xdr:colOff>323021</xdr:colOff>
      <xdr:row>12</xdr:row>
      <xdr:rowOff>289891</xdr:rowOff>
    </xdr:to>
    <xdr:pic>
      <xdr:nvPicPr>
        <xdr:cNvPr id="11" name="Picture 10"/>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29628" y="3539573"/>
          <a:ext cx="265043" cy="265043"/>
        </a:xfrm>
        <a:prstGeom prst="rect">
          <a:avLst/>
        </a:prstGeom>
      </xdr:spPr>
    </xdr:pic>
    <xdr:clientData/>
  </xdr:twoCellAnchor>
  <xdr:twoCellAnchor editAs="oneCell">
    <xdr:from>
      <xdr:col>3</xdr:col>
      <xdr:colOff>41413</xdr:colOff>
      <xdr:row>15</xdr:row>
      <xdr:rowOff>33131</xdr:rowOff>
    </xdr:from>
    <xdr:to>
      <xdr:col>3</xdr:col>
      <xdr:colOff>306456</xdr:colOff>
      <xdr:row>15</xdr:row>
      <xdr:rowOff>298174</xdr:rowOff>
    </xdr:to>
    <xdr:pic>
      <xdr:nvPicPr>
        <xdr:cNvPr id="12" name="Picture 1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13063" y="4605131"/>
          <a:ext cx="265043" cy="265043"/>
        </a:xfrm>
        <a:prstGeom prst="rect">
          <a:avLst/>
        </a:prstGeom>
      </xdr:spPr>
    </xdr:pic>
    <xdr:clientData/>
  </xdr:twoCellAnchor>
  <xdr:twoCellAnchor editAs="oneCell">
    <xdr:from>
      <xdr:col>3</xdr:col>
      <xdr:colOff>41413</xdr:colOff>
      <xdr:row>18</xdr:row>
      <xdr:rowOff>33130</xdr:rowOff>
    </xdr:from>
    <xdr:to>
      <xdr:col>3</xdr:col>
      <xdr:colOff>306456</xdr:colOff>
      <xdr:row>18</xdr:row>
      <xdr:rowOff>298173</xdr:rowOff>
    </xdr:to>
    <xdr:pic>
      <xdr:nvPicPr>
        <xdr:cNvPr id="13" name="Picture 1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13063" y="5662405"/>
          <a:ext cx="265043" cy="265043"/>
        </a:xfrm>
        <a:prstGeom prst="rect">
          <a:avLst/>
        </a:prstGeom>
      </xdr:spPr>
    </xdr:pic>
    <xdr:clientData/>
  </xdr:twoCellAnchor>
  <xdr:twoCellAnchor editAs="oneCell">
    <xdr:from>
      <xdr:col>3</xdr:col>
      <xdr:colOff>33130</xdr:colOff>
      <xdr:row>21</xdr:row>
      <xdr:rowOff>33130</xdr:rowOff>
    </xdr:from>
    <xdr:to>
      <xdr:col>3</xdr:col>
      <xdr:colOff>298173</xdr:colOff>
      <xdr:row>21</xdr:row>
      <xdr:rowOff>298173</xdr:rowOff>
    </xdr:to>
    <xdr:pic>
      <xdr:nvPicPr>
        <xdr:cNvPr id="14" name="Picture 1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04780" y="6719680"/>
          <a:ext cx="265043" cy="265043"/>
        </a:xfrm>
        <a:prstGeom prst="rect">
          <a:avLst/>
        </a:prstGeom>
      </xdr:spPr>
    </xdr:pic>
    <xdr:clientData/>
  </xdr:twoCellAnchor>
  <xdr:twoCellAnchor editAs="oneCell">
    <xdr:from>
      <xdr:col>3</xdr:col>
      <xdr:colOff>41413</xdr:colOff>
      <xdr:row>24</xdr:row>
      <xdr:rowOff>24848</xdr:rowOff>
    </xdr:from>
    <xdr:to>
      <xdr:col>3</xdr:col>
      <xdr:colOff>306456</xdr:colOff>
      <xdr:row>24</xdr:row>
      <xdr:rowOff>289891</xdr:rowOff>
    </xdr:to>
    <xdr:pic>
      <xdr:nvPicPr>
        <xdr:cNvPr id="15" name="Picture 1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13063" y="7768673"/>
          <a:ext cx="265043" cy="265043"/>
        </a:xfrm>
        <a:prstGeom prst="rect">
          <a:avLst/>
        </a:prstGeom>
      </xdr:spPr>
    </xdr:pic>
    <xdr:clientData/>
  </xdr:twoCellAnchor>
  <xdr:twoCellAnchor editAs="oneCell">
    <xdr:from>
      <xdr:col>3</xdr:col>
      <xdr:colOff>49696</xdr:colOff>
      <xdr:row>30</xdr:row>
      <xdr:rowOff>16565</xdr:rowOff>
    </xdr:from>
    <xdr:to>
      <xdr:col>3</xdr:col>
      <xdr:colOff>314739</xdr:colOff>
      <xdr:row>30</xdr:row>
      <xdr:rowOff>281608</xdr:rowOff>
    </xdr:to>
    <xdr:pic>
      <xdr:nvPicPr>
        <xdr:cNvPr id="16" name="Picture 1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21346" y="9874940"/>
          <a:ext cx="265043" cy="265043"/>
        </a:xfrm>
        <a:prstGeom prst="rect">
          <a:avLst/>
        </a:prstGeom>
      </xdr:spPr>
    </xdr:pic>
    <xdr:clientData/>
  </xdr:twoCellAnchor>
  <xdr:twoCellAnchor editAs="oneCell">
    <xdr:from>
      <xdr:col>3</xdr:col>
      <xdr:colOff>66260</xdr:colOff>
      <xdr:row>13</xdr:row>
      <xdr:rowOff>31407</xdr:rowOff>
    </xdr:from>
    <xdr:to>
      <xdr:col>3</xdr:col>
      <xdr:colOff>422411</xdr:colOff>
      <xdr:row>13</xdr:row>
      <xdr:rowOff>280000</xdr:rowOff>
    </xdr:to>
    <xdr:pic>
      <xdr:nvPicPr>
        <xdr:cNvPr id="17" name="Picture 1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37910" y="3898557"/>
          <a:ext cx="356151" cy="248593"/>
        </a:xfrm>
        <a:prstGeom prst="rect">
          <a:avLst/>
        </a:prstGeom>
      </xdr:spPr>
    </xdr:pic>
    <xdr:clientData/>
  </xdr:twoCellAnchor>
  <xdr:twoCellAnchor editAs="oneCell">
    <xdr:from>
      <xdr:col>3</xdr:col>
      <xdr:colOff>41413</xdr:colOff>
      <xdr:row>16</xdr:row>
      <xdr:rowOff>41413</xdr:rowOff>
    </xdr:from>
    <xdr:to>
      <xdr:col>3</xdr:col>
      <xdr:colOff>397564</xdr:colOff>
      <xdr:row>16</xdr:row>
      <xdr:rowOff>290006</xdr:rowOff>
    </xdr:to>
    <xdr:pic>
      <xdr:nvPicPr>
        <xdr:cNvPr id="18" name="Picture 1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13063" y="4965838"/>
          <a:ext cx="356151" cy="248593"/>
        </a:xfrm>
        <a:prstGeom prst="rect">
          <a:avLst/>
        </a:prstGeom>
      </xdr:spPr>
    </xdr:pic>
    <xdr:clientData/>
  </xdr:twoCellAnchor>
  <xdr:twoCellAnchor editAs="oneCell">
    <xdr:from>
      <xdr:col>3</xdr:col>
      <xdr:colOff>49695</xdr:colOff>
      <xdr:row>19</xdr:row>
      <xdr:rowOff>57978</xdr:rowOff>
    </xdr:from>
    <xdr:to>
      <xdr:col>3</xdr:col>
      <xdr:colOff>405846</xdr:colOff>
      <xdr:row>19</xdr:row>
      <xdr:rowOff>306571</xdr:rowOff>
    </xdr:to>
    <xdr:pic>
      <xdr:nvPicPr>
        <xdr:cNvPr id="19" name="Picture 1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21345" y="6039678"/>
          <a:ext cx="356151" cy="248593"/>
        </a:xfrm>
        <a:prstGeom prst="rect">
          <a:avLst/>
        </a:prstGeom>
      </xdr:spPr>
    </xdr:pic>
    <xdr:clientData/>
  </xdr:twoCellAnchor>
  <xdr:twoCellAnchor editAs="oneCell">
    <xdr:from>
      <xdr:col>3</xdr:col>
      <xdr:colOff>33131</xdr:colOff>
      <xdr:row>22</xdr:row>
      <xdr:rowOff>49696</xdr:rowOff>
    </xdr:from>
    <xdr:to>
      <xdr:col>3</xdr:col>
      <xdr:colOff>389282</xdr:colOff>
      <xdr:row>22</xdr:row>
      <xdr:rowOff>298289</xdr:rowOff>
    </xdr:to>
    <xdr:pic>
      <xdr:nvPicPr>
        <xdr:cNvPr id="20" name="Picture 19"/>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04781" y="7088671"/>
          <a:ext cx="356151" cy="248593"/>
        </a:xfrm>
        <a:prstGeom prst="rect">
          <a:avLst/>
        </a:prstGeom>
      </xdr:spPr>
    </xdr:pic>
    <xdr:clientData/>
  </xdr:twoCellAnchor>
  <xdr:twoCellAnchor editAs="oneCell">
    <xdr:from>
      <xdr:col>3</xdr:col>
      <xdr:colOff>24848</xdr:colOff>
      <xdr:row>25</xdr:row>
      <xdr:rowOff>66261</xdr:rowOff>
    </xdr:from>
    <xdr:to>
      <xdr:col>3</xdr:col>
      <xdr:colOff>380999</xdr:colOff>
      <xdr:row>25</xdr:row>
      <xdr:rowOff>309678</xdr:rowOff>
    </xdr:to>
    <xdr:pic>
      <xdr:nvPicPr>
        <xdr:cNvPr id="21" name="Picture 2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796498" y="8162511"/>
          <a:ext cx="356151" cy="243417"/>
        </a:xfrm>
        <a:prstGeom prst="rect">
          <a:avLst/>
        </a:prstGeom>
      </xdr:spPr>
    </xdr:pic>
    <xdr:clientData/>
  </xdr:twoCellAnchor>
  <xdr:twoCellAnchor editAs="oneCell">
    <xdr:from>
      <xdr:col>3</xdr:col>
      <xdr:colOff>41413</xdr:colOff>
      <xdr:row>31</xdr:row>
      <xdr:rowOff>49695</xdr:rowOff>
    </xdr:from>
    <xdr:to>
      <xdr:col>3</xdr:col>
      <xdr:colOff>397564</xdr:colOff>
      <xdr:row>31</xdr:row>
      <xdr:rowOff>298288</xdr:rowOff>
    </xdr:to>
    <xdr:pic>
      <xdr:nvPicPr>
        <xdr:cNvPr id="22" name="Picture 2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13063" y="10260495"/>
          <a:ext cx="356151" cy="248593"/>
        </a:xfrm>
        <a:prstGeom prst="rect">
          <a:avLst/>
        </a:prstGeom>
      </xdr:spPr>
    </xdr:pic>
    <xdr:clientData/>
  </xdr:twoCellAnchor>
  <xdr:twoCellAnchor editAs="oneCell">
    <xdr:from>
      <xdr:col>3</xdr:col>
      <xdr:colOff>24847</xdr:colOff>
      <xdr:row>26</xdr:row>
      <xdr:rowOff>16565</xdr:rowOff>
    </xdr:from>
    <xdr:to>
      <xdr:col>3</xdr:col>
      <xdr:colOff>331302</xdr:colOff>
      <xdr:row>26</xdr:row>
      <xdr:rowOff>293084</xdr:rowOff>
    </xdr:to>
    <xdr:pic>
      <xdr:nvPicPr>
        <xdr:cNvPr id="23" name="Picture 2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96497" y="8465240"/>
          <a:ext cx="306455" cy="276519"/>
        </a:xfrm>
        <a:prstGeom prst="rect">
          <a:avLst/>
        </a:prstGeom>
      </xdr:spPr>
    </xdr:pic>
    <xdr:clientData/>
  </xdr:twoCellAnchor>
  <xdr:twoCellAnchor editAs="oneCell">
    <xdr:from>
      <xdr:col>3</xdr:col>
      <xdr:colOff>49696</xdr:colOff>
      <xdr:row>27</xdr:row>
      <xdr:rowOff>16565</xdr:rowOff>
    </xdr:from>
    <xdr:to>
      <xdr:col>3</xdr:col>
      <xdr:colOff>314739</xdr:colOff>
      <xdr:row>27</xdr:row>
      <xdr:rowOff>281608</xdr:rowOff>
    </xdr:to>
    <xdr:pic>
      <xdr:nvPicPr>
        <xdr:cNvPr id="24" name="Picture 2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21346" y="8817665"/>
          <a:ext cx="265043" cy="265043"/>
        </a:xfrm>
        <a:prstGeom prst="rect">
          <a:avLst/>
        </a:prstGeom>
      </xdr:spPr>
    </xdr:pic>
    <xdr:clientData/>
  </xdr:twoCellAnchor>
  <xdr:twoCellAnchor editAs="oneCell">
    <xdr:from>
      <xdr:col>3</xdr:col>
      <xdr:colOff>41413</xdr:colOff>
      <xdr:row>28</xdr:row>
      <xdr:rowOff>49695</xdr:rowOff>
    </xdr:from>
    <xdr:to>
      <xdr:col>3</xdr:col>
      <xdr:colOff>397564</xdr:colOff>
      <xdr:row>28</xdr:row>
      <xdr:rowOff>298288</xdr:rowOff>
    </xdr:to>
    <xdr:pic>
      <xdr:nvPicPr>
        <xdr:cNvPr id="25" name="Picture 2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13063" y="9203220"/>
          <a:ext cx="356151" cy="2485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pa.gov/cleanenergy/energy-and-you/how-clean.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pa.gov/cleanenergy/energy-resources/ref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43"/>
  <sheetViews>
    <sheetView showGridLines="0" tabSelected="1" view="pageLayout" zoomScale="80" zoomScaleNormal="100" zoomScaleSheetLayoutView="105" zoomScalePageLayoutView="80" workbookViewId="0">
      <selection activeCell="O3" sqref="O3"/>
    </sheetView>
  </sheetViews>
  <sheetFormatPr defaultRowHeight="15" x14ac:dyDescent="0.25"/>
  <cols>
    <col min="1" max="1" width="8.85546875" customWidth="1"/>
    <col min="2" max="2" width="9.42578125" customWidth="1"/>
    <col min="3" max="3" width="11.140625" customWidth="1"/>
    <col min="4" max="4" width="9.7109375" customWidth="1"/>
    <col min="5" max="5" width="11.85546875" customWidth="1"/>
    <col min="8" max="8" width="6.42578125" customWidth="1"/>
    <col min="9" max="9" width="11.5703125" customWidth="1"/>
    <col min="10" max="10" width="6" customWidth="1"/>
    <col min="11" max="11" width="10.140625" customWidth="1"/>
    <col min="12" max="12" width="7" customWidth="1"/>
    <col min="13" max="13" width="11" customWidth="1"/>
  </cols>
  <sheetData>
    <row r="1" spans="1:17" ht="26.25" x14ac:dyDescent="0.4">
      <c r="A1" s="27" t="s">
        <v>42</v>
      </c>
      <c r="B1" s="27"/>
      <c r="C1" s="27"/>
      <c r="D1" s="27"/>
      <c r="O1" s="319"/>
      <c r="P1" s="319"/>
      <c r="Q1" s="319"/>
    </row>
    <row r="2" spans="1:17" x14ac:dyDescent="0.25">
      <c r="O2" s="319"/>
      <c r="P2" s="319"/>
      <c r="Q2" s="319"/>
    </row>
    <row r="3" spans="1:17" ht="15.75" customHeight="1" x14ac:dyDescent="0.25">
      <c r="A3" s="59" t="s">
        <v>53</v>
      </c>
      <c r="B3" s="59"/>
      <c r="O3" s="319"/>
      <c r="P3" s="319"/>
      <c r="Q3" s="319"/>
    </row>
    <row r="4" spans="1:17" ht="15.75" x14ac:dyDescent="0.25">
      <c r="A4" s="59" t="s">
        <v>52</v>
      </c>
      <c r="B4" s="59"/>
      <c r="C4" s="44"/>
      <c r="D4" s="44"/>
      <c r="E4" s="44"/>
      <c r="F4" s="44"/>
      <c r="G4" s="44"/>
      <c r="H4" s="44"/>
      <c r="I4" s="44"/>
      <c r="J4" s="44"/>
      <c r="K4" s="44"/>
      <c r="O4" s="319"/>
      <c r="P4" s="319"/>
      <c r="Q4" s="319"/>
    </row>
    <row r="5" spans="1:17" ht="15.75" x14ac:dyDescent="0.25">
      <c r="A5" s="59"/>
      <c r="B5" s="59"/>
      <c r="C5" s="44"/>
      <c r="D5" s="44"/>
      <c r="E5" s="44"/>
      <c r="F5" s="44"/>
      <c r="G5" s="44"/>
      <c r="H5" s="44"/>
      <c r="I5" s="44"/>
      <c r="J5" s="44"/>
      <c r="K5" s="44"/>
      <c r="O5" s="319"/>
      <c r="P5" s="319"/>
      <c r="Q5" s="319"/>
    </row>
    <row r="6" spans="1:17" ht="18.75" x14ac:dyDescent="0.3">
      <c r="A6" s="48"/>
      <c r="B6" s="48"/>
      <c r="C6" s="1"/>
      <c r="D6" s="49" t="s">
        <v>46</v>
      </c>
      <c r="P6" s="167" t="s">
        <v>133</v>
      </c>
    </row>
    <row r="7" spans="1:17" ht="16.5" thickBot="1" x14ac:dyDescent="0.3">
      <c r="A7" s="44"/>
      <c r="B7" s="44"/>
      <c r="D7" s="47" t="s">
        <v>43</v>
      </c>
      <c r="E7" s="471"/>
      <c r="F7" s="471"/>
      <c r="G7" s="471"/>
    </row>
    <row r="8" spans="1:17" ht="16.5" thickBot="1" x14ac:dyDescent="0.3">
      <c r="A8" s="44"/>
      <c r="B8" s="44"/>
      <c r="D8" s="47" t="s">
        <v>44</v>
      </c>
      <c r="E8" s="472"/>
      <c r="F8" s="472"/>
      <c r="G8" s="472"/>
    </row>
    <row r="9" spans="1:17" ht="16.5" thickBot="1" x14ac:dyDescent="0.3">
      <c r="D9" s="47" t="s">
        <v>45</v>
      </c>
      <c r="E9" s="473"/>
      <c r="F9" s="473"/>
      <c r="G9" s="473"/>
    </row>
    <row r="10" spans="1:17" ht="16.5" thickBot="1" x14ac:dyDescent="0.3">
      <c r="D10" s="47" t="s">
        <v>51</v>
      </c>
      <c r="E10" s="473"/>
      <c r="F10" s="473"/>
      <c r="G10" s="473"/>
    </row>
    <row r="11" spans="1:17" ht="12" customHeight="1" x14ac:dyDescent="0.25">
      <c r="C11" s="50"/>
      <c r="D11" s="51"/>
      <c r="E11" s="51"/>
      <c r="F11" s="51"/>
    </row>
    <row r="12" spans="1:17" ht="18.75" x14ac:dyDescent="0.3">
      <c r="A12" s="1"/>
      <c r="B12" s="1"/>
      <c r="C12" s="1"/>
      <c r="D12" s="49" t="s">
        <v>47</v>
      </c>
      <c r="E12" s="319"/>
      <c r="H12" s="48"/>
      <c r="I12" s="48" t="s">
        <v>89</v>
      </c>
      <c r="J12" s="48"/>
    </row>
    <row r="13" spans="1:17" ht="16.5" thickBot="1" x14ac:dyDescent="0.3">
      <c r="D13" s="47" t="s">
        <v>231</v>
      </c>
      <c r="E13" s="321">
        <v>0.11</v>
      </c>
      <c r="F13" s="82" t="s">
        <v>54</v>
      </c>
    </row>
    <row r="14" spans="1:17" ht="17.25" customHeight="1" thickBot="1" x14ac:dyDescent="0.3">
      <c r="D14" s="47" t="s">
        <v>279</v>
      </c>
      <c r="E14" s="322">
        <v>0</v>
      </c>
      <c r="F14" s="356" t="s">
        <v>74</v>
      </c>
      <c r="H14" s="70"/>
      <c r="I14" s="245"/>
      <c r="J14" s="70"/>
      <c r="K14" s="70"/>
      <c r="L14" s="70"/>
      <c r="M14" s="70"/>
      <c r="N14" s="70"/>
    </row>
    <row r="15" spans="1:17" ht="4.5" customHeight="1" x14ac:dyDescent="0.25">
      <c r="D15" s="47"/>
      <c r="E15" s="76"/>
      <c r="F15" s="51"/>
      <c r="G15" s="70"/>
      <c r="H15" s="70"/>
      <c r="I15" s="245"/>
      <c r="J15" s="70"/>
      <c r="K15" s="70"/>
      <c r="L15" s="70"/>
      <c r="M15" s="70"/>
      <c r="N15" s="70"/>
    </row>
    <row r="16" spans="1:17" s="25" customFormat="1" ht="9" customHeight="1" x14ac:dyDescent="0.25">
      <c r="A16" s="138"/>
      <c r="B16" s="138"/>
      <c r="C16" s="71"/>
      <c r="D16" s="74"/>
      <c r="E16" s="77"/>
      <c r="F16" s="73"/>
      <c r="G16" s="75"/>
      <c r="H16" s="75"/>
      <c r="I16" s="75"/>
      <c r="J16" s="75"/>
      <c r="K16" s="75"/>
      <c r="L16" s="75"/>
      <c r="M16" s="75"/>
      <c r="N16" s="75"/>
    </row>
    <row r="17" spans="1:15" ht="16.5" thickBot="1" x14ac:dyDescent="0.3">
      <c r="D17" s="40" t="s">
        <v>48</v>
      </c>
      <c r="E17" s="460">
        <f>'Lighting Cost Worksheet'!M7</f>
        <v>0</v>
      </c>
      <c r="F17" s="51"/>
      <c r="G17" s="87"/>
      <c r="H17" s="86"/>
      <c r="I17" s="126" t="s">
        <v>85</v>
      </c>
      <c r="J17" s="126"/>
      <c r="K17" s="86"/>
      <c r="L17" s="86"/>
      <c r="M17" s="125">
        <f>'Lighting Cost Worksheet'!AA7</f>
        <v>0</v>
      </c>
    </row>
    <row r="18" spans="1:15" ht="16.5" thickBot="1" x14ac:dyDescent="0.3">
      <c r="A18" s="88"/>
      <c r="B18" s="88"/>
      <c r="C18" s="88"/>
      <c r="D18" s="89" t="s">
        <v>76</v>
      </c>
      <c r="E18" s="461">
        <f>'Lighting Cost Worksheet'!M6</f>
        <v>0</v>
      </c>
      <c r="F18" s="90"/>
      <c r="G18" s="91"/>
      <c r="H18" s="90"/>
      <c r="I18" s="127" t="s">
        <v>86</v>
      </c>
      <c r="J18" s="127"/>
      <c r="K18" s="90"/>
      <c r="L18" s="90"/>
      <c r="M18" s="94">
        <f>'Lighting Cost Worksheet'!AA6</f>
        <v>0</v>
      </c>
      <c r="N18" s="88"/>
    </row>
    <row r="19" spans="1:15" ht="16.5" thickBot="1" x14ac:dyDescent="0.3">
      <c r="D19" s="40" t="s">
        <v>50</v>
      </c>
      <c r="E19" s="460">
        <f>'Appliance Cost Worksheet'!N6</f>
        <v>0</v>
      </c>
      <c r="F19" s="51"/>
      <c r="G19" s="87"/>
      <c r="H19" s="86"/>
      <c r="I19" s="126" t="s">
        <v>87</v>
      </c>
      <c r="J19" s="126"/>
      <c r="K19" s="86"/>
      <c r="L19" s="86"/>
      <c r="M19" s="125">
        <f>'Appliance Cost Worksheet'!AC6</f>
        <v>0</v>
      </c>
    </row>
    <row r="20" spans="1:15" s="25" customFormat="1" ht="16.5" thickBot="1" x14ac:dyDescent="0.3">
      <c r="A20" s="88"/>
      <c r="B20" s="88"/>
      <c r="C20" s="88"/>
      <c r="D20" s="89" t="s">
        <v>77</v>
      </c>
      <c r="E20" s="461">
        <f>'Appliance Cost Worksheet'!M6</f>
        <v>0</v>
      </c>
      <c r="F20" s="90"/>
      <c r="G20" s="91"/>
      <c r="H20" s="90"/>
      <c r="I20" s="127" t="s">
        <v>88</v>
      </c>
      <c r="J20" s="127"/>
      <c r="K20" s="90"/>
      <c r="L20" s="90"/>
      <c r="M20" s="94">
        <f>'Appliance Cost Worksheet'!AB6</f>
        <v>0</v>
      </c>
      <c r="N20" s="88"/>
    </row>
    <row r="21" spans="1:15" s="213" customFormat="1" ht="8.25" customHeight="1" x14ac:dyDescent="0.25">
      <c r="D21" s="208"/>
      <c r="E21" s="462"/>
      <c r="F21" s="209"/>
      <c r="G21" s="237"/>
      <c r="H21" s="209"/>
      <c r="I21" s="238"/>
      <c r="J21" s="238"/>
      <c r="K21" s="209"/>
      <c r="L21" s="209"/>
      <c r="M21" s="209"/>
    </row>
    <row r="22" spans="1:15" s="25" customFormat="1" ht="8.25" customHeight="1" x14ac:dyDescent="0.25">
      <c r="A22" s="71"/>
      <c r="B22" s="71"/>
      <c r="C22" s="71"/>
      <c r="D22" s="204"/>
      <c r="E22" s="463"/>
      <c r="F22" s="73"/>
      <c r="G22" s="205"/>
      <c r="H22" s="73"/>
      <c r="I22" s="206"/>
      <c r="J22" s="206"/>
      <c r="K22" s="73"/>
      <c r="L22" s="73"/>
      <c r="M22" s="73"/>
      <c r="N22" s="71"/>
    </row>
    <row r="23" spans="1:15" s="213" customFormat="1" ht="16.5" thickBot="1" x14ac:dyDescent="0.3">
      <c r="A23" s="207"/>
      <c r="B23" s="207"/>
      <c r="C23" s="207"/>
      <c r="D23" s="208" t="s">
        <v>177</v>
      </c>
      <c r="E23" s="464">
        <f>'Computer Power Management'!I12</f>
        <v>0</v>
      </c>
      <c r="F23" s="209"/>
      <c r="G23" s="210"/>
      <c r="H23" s="211"/>
      <c r="I23" s="207"/>
      <c r="J23" s="207"/>
      <c r="K23" s="207"/>
      <c r="L23" s="208" t="s">
        <v>212</v>
      </c>
      <c r="M23" s="212">
        <f>'Computer Power Management'!M12</f>
        <v>0</v>
      </c>
    </row>
    <row r="24" spans="1:15" s="25" customFormat="1" ht="16.5" thickBot="1" x14ac:dyDescent="0.3">
      <c r="A24" s="239"/>
      <c r="B24" s="239"/>
      <c r="C24" s="239"/>
      <c r="D24" s="240" t="s">
        <v>178</v>
      </c>
      <c r="E24" s="465">
        <f>'Computer Power Management'!J12</f>
        <v>0</v>
      </c>
      <c r="F24" s="241"/>
      <c r="G24" s="242"/>
      <c r="H24" s="243"/>
      <c r="I24" s="239"/>
      <c r="J24" s="239"/>
      <c r="K24" s="239"/>
      <c r="L24" s="240" t="s">
        <v>213</v>
      </c>
      <c r="M24" s="270">
        <f>'Computer Power Management'!N12</f>
        <v>0</v>
      </c>
      <c r="N24" s="244"/>
    </row>
    <row r="25" spans="1:15" ht="15.75" x14ac:dyDescent="0.25">
      <c r="D25" s="47"/>
      <c r="E25" s="466"/>
      <c r="F25" s="51"/>
    </row>
    <row r="26" spans="1:15" ht="8.25" customHeight="1" x14ac:dyDescent="0.25">
      <c r="A26" s="71"/>
      <c r="B26" s="71"/>
      <c r="C26" s="71"/>
      <c r="D26" s="72"/>
      <c r="E26" s="467"/>
      <c r="F26" s="73"/>
      <c r="G26" s="71"/>
      <c r="H26" s="71"/>
      <c r="I26" s="71"/>
      <c r="J26" s="71"/>
      <c r="K26" s="71"/>
      <c r="L26" s="71"/>
      <c r="M26" s="71"/>
      <c r="N26" s="71"/>
    </row>
    <row r="27" spans="1:15" ht="18" customHeight="1" thickBot="1" x14ac:dyDescent="0.3">
      <c r="D27" s="40" t="s">
        <v>75</v>
      </c>
      <c r="E27" s="468">
        <f>SUM(E18,E20)</f>
        <v>0</v>
      </c>
      <c r="I27" s="84" t="s">
        <v>83</v>
      </c>
      <c r="J27" s="84"/>
      <c r="K27" s="7"/>
      <c r="M27" s="124">
        <f>M18+M20</f>
        <v>0</v>
      </c>
    </row>
    <row r="28" spans="1:15" ht="16.5" thickBot="1" x14ac:dyDescent="0.3">
      <c r="D28" s="47" t="s">
        <v>55</v>
      </c>
      <c r="E28" s="468">
        <f>E27*(E14/1000)</f>
        <v>0</v>
      </c>
      <c r="I28" s="85" t="s">
        <v>84</v>
      </c>
      <c r="J28" s="85"/>
      <c r="M28" s="124">
        <f>M27*(E14/1000)</f>
        <v>0</v>
      </c>
    </row>
    <row r="29" spans="1:15" ht="16.5" thickBot="1" x14ac:dyDescent="0.3">
      <c r="A29" s="7"/>
      <c r="B29" s="7"/>
      <c r="C29" s="7"/>
      <c r="D29" s="40" t="s">
        <v>49</v>
      </c>
      <c r="E29" s="469">
        <f>SUM(E17,E19)</f>
        <v>0</v>
      </c>
      <c r="I29" s="84" t="s">
        <v>82</v>
      </c>
      <c r="J29" s="84"/>
      <c r="K29" s="7"/>
      <c r="M29" s="125">
        <f>SUM(M17,M19)</f>
        <v>0</v>
      </c>
    </row>
    <row r="30" spans="1:15" ht="9.75" customHeight="1" x14ac:dyDescent="0.25"/>
    <row r="31" spans="1:15" ht="9.75" customHeight="1" x14ac:dyDescent="0.25">
      <c r="A31" s="71"/>
      <c r="B31" s="71"/>
      <c r="C31" s="71"/>
      <c r="D31" s="71"/>
      <c r="E31" s="72"/>
      <c r="F31" s="77"/>
      <c r="G31" s="73"/>
      <c r="H31" s="71"/>
      <c r="I31" s="71"/>
      <c r="J31" s="71"/>
      <c r="K31" s="71"/>
      <c r="L31" s="71"/>
      <c r="M31" s="71"/>
      <c r="N31" s="71"/>
      <c r="O31" s="25"/>
    </row>
    <row r="34" spans="1:17" ht="9" customHeight="1" x14ac:dyDescent="0.25"/>
    <row r="35" spans="1:17" ht="17.25" customHeight="1" thickBot="1" x14ac:dyDescent="0.3">
      <c r="A35" s="83">
        <f>E27/0.012</f>
        <v>0</v>
      </c>
      <c r="B35" s="86"/>
      <c r="C35" s="83">
        <f>E27/1.1</f>
        <v>0</v>
      </c>
      <c r="E35" s="83">
        <f>E27/12773</f>
        <v>0</v>
      </c>
      <c r="I35" s="83">
        <f>M27/0.012</f>
        <v>0</v>
      </c>
      <c r="K35" s="83">
        <f>M27/1.1</f>
        <v>0</v>
      </c>
      <c r="M35" s="83">
        <f>M27/12773</f>
        <v>0</v>
      </c>
    </row>
    <row r="36" spans="1:17" ht="63.75" x14ac:dyDescent="0.25">
      <c r="A36" s="139" t="s">
        <v>238</v>
      </c>
      <c r="B36" s="139"/>
      <c r="C36" s="139" t="s">
        <v>239</v>
      </c>
      <c r="D36" s="139"/>
      <c r="E36" s="139" t="s">
        <v>135</v>
      </c>
      <c r="F36" s="139"/>
      <c r="G36" s="139"/>
      <c r="H36" s="139"/>
      <c r="I36" s="139" t="s">
        <v>119</v>
      </c>
      <c r="J36" s="139"/>
      <c r="K36" s="139" t="s">
        <v>239</v>
      </c>
      <c r="L36" s="139"/>
      <c r="M36" s="139" t="s">
        <v>135</v>
      </c>
      <c r="N36" s="79"/>
      <c r="O36" s="79"/>
      <c r="P36" s="79"/>
      <c r="Q36" s="79"/>
    </row>
    <row r="37" spans="1:17" x14ac:dyDescent="0.25">
      <c r="G37" s="168"/>
      <c r="H37" s="168"/>
      <c r="I37" s="168"/>
      <c r="J37" s="168"/>
      <c r="K37" s="168"/>
      <c r="L37" s="168"/>
      <c r="M37" s="168"/>
      <c r="N37" s="168"/>
      <c r="O37" s="168"/>
      <c r="P37" s="168"/>
      <c r="Q37" s="168"/>
    </row>
    <row r="39" spans="1:17" x14ac:dyDescent="0.25">
      <c r="A39" s="470" t="s">
        <v>134</v>
      </c>
      <c r="B39" s="470"/>
      <c r="C39" s="470"/>
      <c r="D39" s="470"/>
      <c r="E39" s="470"/>
      <c r="F39" s="470"/>
    </row>
    <row r="40" spans="1:17" s="25" customFormat="1" ht="15.75" x14ac:dyDescent="0.25">
      <c r="G40" s="202"/>
      <c r="H40" s="51"/>
      <c r="I40" s="53"/>
      <c r="J40" s="53"/>
      <c r="K40" s="51"/>
      <c r="L40" s="51"/>
      <c r="M40" s="51"/>
    </row>
    <row r="41" spans="1:17" s="25" customFormat="1" ht="15.75" x14ac:dyDescent="0.25">
      <c r="D41" s="201"/>
      <c r="E41" s="51"/>
      <c r="F41" s="51"/>
      <c r="G41" s="202"/>
      <c r="H41" s="51"/>
      <c r="I41" s="53"/>
      <c r="J41" s="53"/>
      <c r="K41" s="51"/>
      <c r="L41" s="51"/>
      <c r="M41" s="51"/>
    </row>
    <row r="42" spans="1:17" s="25" customFormat="1" ht="15.75" x14ac:dyDescent="0.25">
      <c r="D42" s="201"/>
      <c r="E42" s="203"/>
      <c r="F42" s="51"/>
      <c r="G42" s="202"/>
      <c r="H42" s="51"/>
      <c r="I42" s="53"/>
      <c r="J42" s="53"/>
      <c r="K42" s="51"/>
      <c r="L42" s="51"/>
      <c r="M42" s="51"/>
    </row>
    <row r="43" spans="1:17" ht="17.25" customHeight="1" x14ac:dyDescent="0.25">
      <c r="A43" s="25"/>
    </row>
  </sheetData>
  <sheetProtection algorithmName="SHA-512" hashValue="R/QrTGD2VLDzOP7zL8eMD2svVslPsqyVPjuhycyyiOc8A8HyJdBoHn1E0CpAJYdXvr44QmdYT+BrJyYNHl6inA==" saltValue="nISZa68CE2qOXG/CyPQs1g==" spinCount="100000" sheet="1" objects="1" scenarios="1" selectLockedCells="1"/>
  <mergeCells count="5">
    <mergeCell ref="A39:F39"/>
    <mergeCell ref="E7:G7"/>
    <mergeCell ref="E8:G8"/>
    <mergeCell ref="E9:G9"/>
    <mergeCell ref="E10:G10"/>
  </mergeCells>
  <hyperlinks>
    <hyperlink ref="F14" r:id="rId1"/>
    <hyperlink ref="A39" location="'Sources and Assumptions'!A3" display="For Sources and Assumptions please click here"/>
    <hyperlink ref="A39:F39" location="'Assumptions and Methodology'!A3" display="For Sources and Assumptions please click here"/>
  </hyperlinks>
  <pageMargins left="0.7" right="0.7" top="0.75" bottom="0.75" header="0.3" footer="0.3"/>
  <pageSetup scale="8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pageSetUpPr fitToPage="1"/>
  </sheetPr>
  <dimension ref="A1:O53"/>
  <sheetViews>
    <sheetView showGridLines="0" view="pageLayout" topLeftCell="A10" zoomScaleNormal="100" zoomScaleSheetLayoutView="90" workbookViewId="0">
      <selection activeCell="B27" sqref="B27"/>
    </sheetView>
  </sheetViews>
  <sheetFormatPr defaultRowHeight="15" x14ac:dyDescent="0.25"/>
  <cols>
    <col min="1" max="1" width="2" customWidth="1"/>
    <col min="2" max="2" width="24.5703125" customWidth="1"/>
    <col min="4" max="4" width="10.85546875" customWidth="1"/>
    <col min="6" max="6" width="9.5703125" customWidth="1"/>
    <col min="7" max="7" width="9.85546875" customWidth="1"/>
    <col min="8" max="8" width="10.140625" customWidth="1"/>
    <col min="9" max="9" width="3.42578125" customWidth="1"/>
    <col min="14" max="14" width="13.5703125" customWidth="1"/>
    <col min="15" max="15" width="5.42578125" customWidth="1"/>
  </cols>
  <sheetData>
    <row r="1" spans="1:15" ht="28.5" x14ac:dyDescent="0.45">
      <c r="A1" s="298" t="s">
        <v>130</v>
      </c>
      <c r="B1" s="295"/>
      <c r="C1" s="295"/>
      <c r="D1" s="295"/>
      <c r="E1" s="295"/>
      <c r="F1" s="295"/>
      <c r="G1" s="295"/>
      <c r="H1" s="295"/>
      <c r="I1" s="295"/>
      <c r="J1" s="295"/>
      <c r="K1" s="295"/>
      <c r="L1" s="295"/>
      <c r="M1" s="295"/>
      <c r="N1" s="295"/>
      <c r="O1" s="295"/>
    </row>
    <row r="2" spans="1:15" ht="23.25" x14ac:dyDescent="0.35">
      <c r="A2" s="164" t="s">
        <v>166</v>
      </c>
      <c r="B2" s="163"/>
      <c r="C2" s="163"/>
      <c r="D2" s="163"/>
      <c r="E2" s="163"/>
      <c r="F2" s="163"/>
      <c r="G2" s="163"/>
      <c r="H2" s="163"/>
      <c r="I2" s="163"/>
      <c r="J2" s="163"/>
      <c r="K2" s="163"/>
      <c r="L2" s="163"/>
      <c r="M2" s="163"/>
      <c r="N2" s="163"/>
      <c r="O2" s="163"/>
    </row>
    <row r="3" spans="1:15" x14ac:dyDescent="0.25">
      <c r="A3" s="163"/>
      <c r="B3" s="200"/>
      <c r="C3" s="163"/>
      <c r="D3" s="163"/>
      <c r="E3" s="163"/>
      <c r="F3" s="163"/>
      <c r="G3" s="163"/>
      <c r="H3" s="163"/>
      <c r="I3" s="163"/>
      <c r="J3" s="163"/>
      <c r="K3" s="163"/>
      <c r="L3" s="163"/>
      <c r="M3" s="163"/>
      <c r="N3" s="163"/>
      <c r="O3" s="163"/>
    </row>
    <row r="4" spans="1:15" x14ac:dyDescent="0.25">
      <c r="A4" s="163"/>
      <c r="B4" s="163" t="s">
        <v>167</v>
      </c>
      <c r="C4" s="163"/>
      <c r="D4" s="163"/>
      <c r="E4" s="163"/>
      <c r="F4" s="163"/>
      <c r="G4" s="163"/>
      <c r="H4" s="163"/>
      <c r="I4" s="163"/>
      <c r="J4" s="163"/>
      <c r="K4" s="163"/>
      <c r="L4" s="163"/>
      <c r="M4" s="163"/>
      <c r="N4" s="163"/>
      <c r="O4" s="163"/>
    </row>
    <row r="5" spans="1:15" s="199" customFormat="1" x14ac:dyDescent="0.25">
      <c r="A5" s="198"/>
      <c r="B5" s="198" t="s">
        <v>183</v>
      </c>
      <c r="C5" s="198"/>
      <c r="D5" s="198"/>
      <c r="E5" s="198"/>
      <c r="F5" s="198"/>
      <c r="G5" s="198"/>
      <c r="H5" s="198"/>
      <c r="I5" s="198"/>
      <c r="J5" s="198"/>
      <c r="K5" s="198"/>
      <c r="L5" s="198"/>
      <c r="M5" s="198"/>
      <c r="N5" s="198"/>
      <c r="O5" s="198"/>
    </row>
    <row r="6" spans="1:15" x14ac:dyDescent="0.25">
      <c r="A6" s="163"/>
      <c r="B6" s="163" t="s">
        <v>171</v>
      </c>
      <c r="C6" s="163"/>
      <c r="D6" s="163"/>
      <c r="E6" s="163"/>
      <c r="F6" s="163"/>
      <c r="G6" s="163"/>
      <c r="H6" s="163"/>
      <c r="I6" s="163"/>
      <c r="J6" s="163"/>
      <c r="K6" s="163"/>
      <c r="L6" s="163"/>
      <c r="M6" s="163"/>
      <c r="N6" s="163"/>
      <c r="O6" s="163"/>
    </row>
    <row r="7" spans="1:15" x14ac:dyDescent="0.25">
      <c r="A7" s="163"/>
      <c r="B7" s="163"/>
      <c r="C7" s="163"/>
      <c r="D7" s="163"/>
      <c r="E7" s="163"/>
      <c r="F7" s="163"/>
      <c r="G7" s="163"/>
      <c r="H7" s="163"/>
      <c r="I7" s="163"/>
      <c r="J7" s="163"/>
      <c r="K7" s="163"/>
      <c r="L7" s="163"/>
      <c r="M7" s="163"/>
      <c r="N7" s="163"/>
      <c r="O7" s="163"/>
    </row>
    <row r="8" spans="1:15" x14ac:dyDescent="0.25">
      <c r="A8" s="163"/>
      <c r="B8" s="227" t="s">
        <v>168</v>
      </c>
      <c r="C8" s="228"/>
      <c r="D8" s="228"/>
      <c r="E8" s="228"/>
      <c r="F8" s="229"/>
      <c r="G8" s="163"/>
      <c r="H8" s="163"/>
      <c r="I8" s="163"/>
      <c r="J8" s="163"/>
      <c r="K8" s="163"/>
      <c r="L8" s="163"/>
      <c r="M8" s="163"/>
      <c r="N8" s="163"/>
      <c r="O8" s="163"/>
    </row>
    <row r="9" spans="1:15" x14ac:dyDescent="0.25">
      <c r="A9" s="163"/>
      <c r="B9" s="218" t="s">
        <v>240</v>
      </c>
      <c r="C9" s="219"/>
      <c r="D9" s="219"/>
      <c r="E9" s="219"/>
      <c r="F9" s="220"/>
      <c r="G9" s="163"/>
      <c r="H9" s="163"/>
      <c r="I9" s="163"/>
      <c r="J9" s="163"/>
      <c r="K9" s="163"/>
      <c r="L9" s="163"/>
      <c r="M9" s="163"/>
      <c r="N9" s="163"/>
      <c r="O9" s="163"/>
    </row>
    <row r="10" spans="1:15" x14ac:dyDescent="0.25">
      <c r="A10" s="163"/>
      <c r="B10" s="221" t="s">
        <v>241</v>
      </c>
      <c r="C10" s="222"/>
      <c r="D10" s="222"/>
      <c r="E10" s="222"/>
      <c r="F10" s="223"/>
      <c r="G10" s="163"/>
      <c r="H10" s="163"/>
      <c r="I10" s="163"/>
      <c r="J10" s="163"/>
      <c r="K10" s="163"/>
      <c r="L10" s="163"/>
      <c r="M10" s="163"/>
      <c r="N10" s="163"/>
      <c r="O10" s="163"/>
    </row>
    <row r="11" spans="1:15" x14ac:dyDescent="0.25">
      <c r="A11" s="163"/>
      <c r="B11" s="221" t="s">
        <v>169</v>
      </c>
      <c r="C11" s="222"/>
      <c r="D11" s="222"/>
      <c r="E11" s="222"/>
      <c r="F11" s="223"/>
      <c r="G11" s="163"/>
      <c r="H11" s="163"/>
      <c r="I11" s="163"/>
      <c r="J11" s="163"/>
      <c r="K11" s="163"/>
      <c r="L11" s="163"/>
      <c r="M11" s="163"/>
      <c r="N11" s="163"/>
      <c r="O11" s="163"/>
    </row>
    <row r="12" spans="1:15" x14ac:dyDescent="0.25">
      <c r="A12" s="163"/>
      <c r="B12" s="224" t="s">
        <v>170</v>
      </c>
      <c r="C12" s="225"/>
      <c r="D12" s="225"/>
      <c r="E12" s="225"/>
      <c r="F12" s="226"/>
      <c r="G12" s="163"/>
      <c r="H12" s="163"/>
      <c r="I12" s="163"/>
      <c r="J12" s="163"/>
      <c r="K12" s="163"/>
      <c r="L12" s="163"/>
      <c r="M12" s="163"/>
      <c r="N12" s="163"/>
      <c r="O12" s="163"/>
    </row>
    <row r="13" spans="1:15" x14ac:dyDescent="0.25">
      <c r="A13" s="163"/>
      <c r="B13" s="217"/>
      <c r="C13" s="163"/>
      <c r="D13" s="163"/>
      <c r="E13" s="163"/>
      <c r="F13" s="163"/>
      <c r="G13" s="163"/>
      <c r="H13" s="163"/>
      <c r="I13" s="163"/>
      <c r="J13" s="163"/>
      <c r="K13" s="163"/>
      <c r="L13" s="163"/>
      <c r="M13" s="163"/>
      <c r="N13" s="163"/>
      <c r="O13" s="163"/>
    </row>
    <row r="14" spans="1:15" ht="23.25" x14ac:dyDescent="0.35">
      <c r="A14" s="165" t="s">
        <v>131</v>
      </c>
      <c r="B14" s="166"/>
      <c r="C14" s="166"/>
      <c r="D14" s="166"/>
      <c r="E14" s="166"/>
      <c r="F14" s="166"/>
      <c r="G14" s="166"/>
      <c r="H14" s="166"/>
      <c r="I14" s="166"/>
      <c r="J14" s="166"/>
      <c r="K14" s="166"/>
      <c r="L14" s="166"/>
      <c r="M14" s="166"/>
      <c r="N14" s="166"/>
      <c r="O14" s="166"/>
    </row>
    <row r="15" spans="1:15" x14ac:dyDescent="0.25">
      <c r="A15" s="166"/>
      <c r="B15" s="166"/>
      <c r="C15" s="166"/>
      <c r="D15" s="166"/>
      <c r="E15" s="166"/>
      <c r="F15" s="166"/>
      <c r="G15" s="166"/>
      <c r="H15" s="166"/>
      <c r="I15" s="166"/>
      <c r="J15" s="166"/>
      <c r="K15" s="166"/>
      <c r="L15" s="166"/>
      <c r="M15" s="166"/>
      <c r="N15" s="166"/>
      <c r="O15" s="166"/>
    </row>
    <row r="16" spans="1:15" ht="18.75" customHeight="1" x14ac:dyDescent="0.25">
      <c r="A16" s="166"/>
      <c r="B16" s="296" t="s">
        <v>176</v>
      </c>
      <c r="C16" s="297"/>
      <c r="D16" s="166"/>
      <c r="E16" s="719" t="s">
        <v>221</v>
      </c>
      <c r="F16" s="720"/>
      <c r="G16" s="538"/>
      <c r="H16" s="166"/>
      <c r="I16" s="166"/>
      <c r="J16" s="166"/>
      <c r="K16" s="166"/>
      <c r="L16" s="166"/>
      <c r="M16" s="166"/>
      <c r="N16" s="166"/>
      <c r="O16" s="166"/>
    </row>
    <row r="17" spans="1:15" ht="15" customHeight="1" x14ac:dyDescent="0.3">
      <c r="A17" s="166"/>
      <c r="B17" s="368" t="s">
        <v>137</v>
      </c>
      <c r="C17" s="369" t="s">
        <v>173</v>
      </c>
      <c r="D17" s="166"/>
      <c r="E17" s="721"/>
      <c r="F17" s="722"/>
      <c r="G17" s="723"/>
      <c r="H17" s="166"/>
      <c r="I17" s="166"/>
      <c r="J17" s="166"/>
      <c r="K17" s="166"/>
      <c r="L17" s="166"/>
      <c r="M17" s="166"/>
      <c r="N17" s="166"/>
      <c r="O17" s="166"/>
    </row>
    <row r="18" spans="1:15" ht="15" customHeight="1" x14ac:dyDescent="0.3">
      <c r="A18" s="166"/>
      <c r="B18" s="368" t="s">
        <v>34</v>
      </c>
      <c r="C18" s="369" t="s">
        <v>174</v>
      </c>
      <c r="D18" s="166"/>
      <c r="E18" s="721"/>
      <c r="F18" s="722"/>
      <c r="G18" s="723"/>
      <c r="H18" s="166"/>
      <c r="I18" s="166"/>
      <c r="J18" s="166"/>
      <c r="K18" s="166"/>
      <c r="L18" s="166"/>
      <c r="M18" s="166"/>
      <c r="N18" s="166"/>
      <c r="O18" s="166"/>
    </row>
    <row r="19" spans="1:15" ht="15" customHeight="1" x14ac:dyDescent="0.3">
      <c r="A19" s="166"/>
      <c r="B19" s="368" t="s">
        <v>172</v>
      </c>
      <c r="C19" s="369" t="s">
        <v>175</v>
      </c>
      <c r="D19" s="166"/>
      <c r="E19" s="721"/>
      <c r="F19" s="722"/>
      <c r="G19" s="723"/>
      <c r="H19" s="166"/>
      <c r="I19" s="166"/>
      <c r="J19" s="166"/>
      <c r="K19" s="166"/>
      <c r="L19" s="166"/>
      <c r="M19" s="166"/>
      <c r="N19" s="166"/>
      <c r="O19" s="166"/>
    </row>
    <row r="20" spans="1:15" ht="15" customHeight="1" x14ac:dyDescent="0.25">
      <c r="A20" s="166"/>
      <c r="B20" s="230"/>
      <c r="C20" s="231"/>
      <c r="D20" s="166"/>
      <c r="E20" s="724"/>
      <c r="F20" s="725"/>
      <c r="G20" s="726"/>
      <c r="H20" s="166"/>
      <c r="I20" s="166"/>
      <c r="J20" s="166"/>
      <c r="K20" s="166"/>
      <c r="L20" s="166"/>
      <c r="M20" s="166"/>
      <c r="N20" s="166"/>
      <c r="O20" s="166"/>
    </row>
    <row r="21" spans="1:15" ht="15" customHeight="1" x14ac:dyDescent="0.25">
      <c r="A21" s="166"/>
      <c r="B21" s="166"/>
      <c r="C21" s="166"/>
      <c r="D21" s="166"/>
      <c r="E21" s="166"/>
      <c r="F21" s="166"/>
      <c r="G21" s="166"/>
      <c r="H21" s="166"/>
      <c r="I21" s="166"/>
      <c r="J21" s="166"/>
      <c r="K21" s="166"/>
      <c r="L21" s="166"/>
      <c r="M21" s="166"/>
      <c r="N21" s="166"/>
      <c r="O21" s="166"/>
    </row>
    <row r="22" spans="1:15" ht="15" customHeight="1" x14ac:dyDescent="0.25">
      <c r="A22" s="166"/>
      <c r="B22" s="166" t="s">
        <v>214</v>
      </c>
      <c r="C22" s="166"/>
      <c r="D22" s="166"/>
      <c r="E22" s="166"/>
      <c r="F22" s="166"/>
      <c r="G22" s="166"/>
      <c r="H22" s="166"/>
      <c r="I22" s="166"/>
      <c r="J22" s="166"/>
      <c r="K22" s="166"/>
      <c r="L22" s="166"/>
      <c r="M22" s="166"/>
      <c r="N22" s="166"/>
      <c r="O22" s="166"/>
    </row>
    <row r="23" spans="1:15" ht="15" customHeight="1" x14ac:dyDescent="0.25">
      <c r="A23" s="166"/>
      <c r="B23" s="166"/>
      <c r="C23" s="166"/>
      <c r="D23" s="166"/>
      <c r="E23" s="166"/>
      <c r="F23" s="166"/>
      <c r="G23" s="166"/>
      <c r="H23" s="166"/>
      <c r="I23" s="166"/>
      <c r="J23" s="166"/>
      <c r="K23" s="166"/>
      <c r="L23" s="166"/>
      <c r="M23" s="166"/>
      <c r="N23" s="166"/>
      <c r="O23" s="166"/>
    </row>
    <row r="24" spans="1:15" ht="23.25" x14ac:dyDescent="0.35">
      <c r="A24" s="164" t="s">
        <v>226</v>
      </c>
      <c r="B24" s="163"/>
      <c r="C24" s="163"/>
      <c r="D24" s="163"/>
      <c r="E24" s="163"/>
      <c r="F24" s="163"/>
      <c r="G24" s="163"/>
      <c r="H24" s="163"/>
      <c r="I24" s="163"/>
      <c r="J24" s="163"/>
      <c r="K24" s="163"/>
      <c r="L24" s="163"/>
      <c r="M24" s="163"/>
      <c r="N24" s="163"/>
      <c r="O24" s="163"/>
    </row>
    <row r="25" spans="1:15" ht="24" customHeight="1" x14ac:dyDescent="0.25">
      <c r="A25" s="163"/>
      <c r="B25" s="163" t="s">
        <v>179</v>
      </c>
      <c r="C25" s="163"/>
      <c r="D25" s="163"/>
      <c r="E25" s="163"/>
      <c r="F25" s="163"/>
      <c r="G25" s="163"/>
      <c r="H25" s="163"/>
      <c r="I25" s="163"/>
      <c r="J25" s="163"/>
      <c r="K25" s="163"/>
      <c r="L25" s="163"/>
      <c r="M25" s="163"/>
      <c r="N25" s="163"/>
      <c r="O25" s="163"/>
    </row>
    <row r="26" spans="1:15" x14ac:dyDescent="0.25">
      <c r="A26" s="163"/>
      <c r="B26" s="163" t="s">
        <v>182</v>
      </c>
      <c r="C26" s="163"/>
      <c r="D26" s="163"/>
      <c r="E26" s="163"/>
      <c r="F26" s="163"/>
      <c r="G26" s="163"/>
      <c r="H26" s="163"/>
      <c r="I26" s="163"/>
      <c r="J26" s="163"/>
      <c r="K26" s="163"/>
      <c r="L26" s="163"/>
      <c r="M26" s="163"/>
      <c r="N26" s="163"/>
      <c r="O26" s="163"/>
    </row>
    <row r="27" spans="1:15" x14ac:dyDescent="0.25">
      <c r="A27" s="163"/>
      <c r="B27" s="163" t="s">
        <v>180</v>
      </c>
      <c r="C27" s="163"/>
      <c r="D27" s="163"/>
      <c r="E27" s="163"/>
      <c r="F27" s="163"/>
      <c r="G27" s="163"/>
      <c r="H27" s="163"/>
      <c r="I27" s="163"/>
      <c r="J27" s="163"/>
      <c r="K27" s="163"/>
      <c r="L27" s="163"/>
      <c r="M27" s="163"/>
      <c r="N27" s="163"/>
      <c r="O27" s="163"/>
    </row>
    <row r="28" spans="1:15" x14ac:dyDescent="0.25">
      <c r="A28" s="163"/>
      <c r="B28" s="246" t="s">
        <v>181</v>
      </c>
      <c r="C28" s="163"/>
      <c r="D28" s="163"/>
      <c r="E28" s="163"/>
      <c r="F28" s="163"/>
      <c r="G28" s="163"/>
      <c r="H28" s="163"/>
      <c r="I28" s="163"/>
      <c r="J28" s="163"/>
      <c r="K28" s="163"/>
      <c r="L28" s="163"/>
      <c r="M28" s="163"/>
      <c r="N28" s="163"/>
      <c r="O28" s="163"/>
    </row>
    <row r="29" spans="1:15" x14ac:dyDescent="0.25">
      <c r="A29" s="163"/>
      <c r="B29" s="163"/>
      <c r="C29" s="163"/>
      <c r="D29" s="163"/>
      <c r="E29" s="163"/>
      <c r="F29" s="163"/>
      <c r="G29" s="163"/>
      <c r="H29" s="163"/>
      <c r="I29" s="163"/>
      <c r="J29" s="163"/>
      <c r="K29" s="163"/>
      <c r="L29" s="163"/>
      <c r="M29" s="163"/>
      <c r="N29" s="163"/>
      <c r="O29" s="163"/>
    </row>
    <row r="30" spans="1:15" x14ac:dyDescent="0.25">
      <c r="A30" s="163"/>
      <c r="B30" s="163" t="s">
        <v>214</v>
      </c>
      <c r="C30" s="163"/>
      <c r="D30" s="163"/>
      <c r="E30" s="163"/>
      <c r="F30" s="163"/>
      <c r="G30" s="163"/>
      <c r="H30" s="163"/>
      <c r="I30" s="163"/>
      <c r="J30" s="163"/>
      <c r="K30" s="163"/>
      <c r="L30" s="163"/>
      <c r="M30" s="163"/>
      <c r="N30" s="163"/>
      <c r="O30" s="163"/>
    </row>
    <row r="31" spans="1:15" x14ac:dyDescent="0.25">
      <c r="A31" s="163"/>
      <c r="B31" s="163"/>
      <c r="C31" s="163"/>
      <c r="D31" s="163"/>
      <c r="E31" s="163"/>
      <c r="F31" s="163"/>
      <c r="G31" s="163"/>
      <c r="H31" s="163"/>
      <c r="I31" s="163"/>
      <c r="J31" s="163"/>
      <c r="K31" s="163"/>
      <c r="L31" s="163"/>
      <c r="M31" s="163"/>
      <c r="N31" s="163"/>
      <c r="O31" s="163"/>
    </row>
    <row r="32" spans="1:15" ht="23.25" x14ac:dyDescent="0.35">
      <c r="A32" s="165" t="s">
        <v>132</v>
      </c>
      <c r="B32" s="166"/>
      <c r="C32" s="166"/>
      <c r="D32" s="166"/>
      <c r="E32" s="166"/>
      <c r="F32" s="166"/>
      <c r="G32" s="166"/>
      <c r="H32" s="166"/>
      <c r="I32" s="166"/>
      <c r="J32" s="166"/>
      <c r="K32" s="166"/>
      <c r="L32" s="166"/>
      <c r="M32" s="166"/>
      <c r="N32" s="166"/>
      <c r="O32" s="166"/>
    </row>
    <row r="33" spans="1:15" ht="9.75" customHeight="1" x14ac:dyDescent="0.35">
      <c r="A33" s="165"/>
      <c r="B33" s="166"/>
      <c r="C33" s="166"/>
      <c r="D33" s="166"/>
      <c r="E33" s="166"/>
      <c r="F33" s="166"/>
      <c r="G33" s="166"/>
      <c r="H33" s="166"/>
      <c r="I33" s="166"/>
      <c r="J33" s="166"/>
      <c r="K33" s="166"/>
      <c r="L33" s="166"/>
      <c r="M33" s="166"/>
      <c r="N33" s="166"/>
      <c r="O33" s="166"/>
    </row>
    <row r="34" spans="1:15" ht="16.5" thickBot="1" x14ac:dyDescent="0.3">
      <c r="A34" s="166"/>
      <c r="B34" s="166"/>
      <c r="C34" s="166"/>
      <c r="D34" s="166"/>
      <c r="E34" s="166"/>
      <c r="F34" s="166"/>
      <c r="G34" s="166"/>
      <c r="H34" s="166"/>
      <c r="I34" s="166"/>
      <c r="J34" s="727" t="s">
        <v>220</v>
      </c>
      <c r="K34" s="728"/>
      <c r="L34" s="728"/>
      <c r="M34" s="728"/>
      <c r="N34" s="729"/>
      <c r="O34" s="166"/>
    </row>
    <row r="35" spans="1:15" ht="15.75" thickBot="1" x14ac:dyDescent="0.3">
      <c r="A35" s="166"/>
      <c r="B35" s="166"/>
      <c r="C35" s="716" t="s">
        <v>152</v>
      </c>
      <c r="D35" s="717"/>
      <c r="E35" s="718"/>
      <c r="F35" s="713" t="s">
        <v>153</v>
      </c>
      <c r="G35" s="714"/>
      <c r="H35" s="715"/>
      <c r="I35" s="166"/>
      <c r="J35" s="289" t="s">
        <v>222</v>
      </c>
      <c r="K35" s="290"/>
      <c r="L35" s="290"/>
      <c r="M35" s="290"/>
      <c r="N35" s="291"/>
      <c r="O35" s="166"/>
    </row>
    <row r="36" spans="1:15" x14ac:dyDescent="0.25">
      <c r="A36" s="166"/>
      <c r="B36" s="273" t="s">
        <v>144</v>
      </c>
      <c r="C36" s="274" t="s">
        <v>159</v>
      </c>
      <c r="D36" s="274" t="s">
        <v>148</v>
      </c>
      <c r="E36" s="275" t="s">
        <v>147</v>
      </c>
      <c r="F36" s="273" t="s">
        <v>149</v>
      </c>
      <c r="G36" s="274" t="s">
        <v>148</v>
      </c>
      <c r="H36" s="276" t="s">
        <v>150</v>
      </c>
      <c r="I36" s="166"/>
      <c r="J36" s="289" t="s">
        <v>218</v>
      </c>
      <c r="K36" s="290"/>
      <c r="L36" s="290"/>
      <c r="M36" s="290"/>
      <c r="N36" s="291"/>
      <c r="O36" s="166"/>
    </row>
    <row r="37" spans="1:15" x14ac:dyDescent="0.25">
      <c r="A37" s="166"/>
      <c r="B37" s="271" t="s">
        <v>145</v>
      </c>
      <c r="C37" s="170">
        <v>68.8</v>
      </c>
      <c r="D37" s="170">
        <v>3.35</v>
      </c>
      <c r="E37" s="171">
        <v>1.71</v>
      </c>
      <c r="F37" s="174">
        <v>46.2</v>
      </c>
      <c r="G37" s="175">
        <v>2.4500000000000002</v>
      </c>
      <c r="H37" s="176">
        <v>1.47</v>
      </c>
      <c r="I37" s="166"/>
      <c r="J37" s="289" t="s">
        <v>223</v>
      </c>
      <c r="K37" s="290"/>
      <c r="L37" s="290"/>
      <c r="M37" s="290"/>
      <c r="N37" s="291"/>
      <c r="O37" s="166"/>
    </row>
    <row r="38" spans="1:15" x14ac:dyDescent="0.25">
      <c r="A38" s="166"/>
      <c r="B38" s="271" t="s">
        <v>72</v>
      </c>
      <c r="C38" s="170">
        <v>32.200000000000003</v>
      </c>
      <c r="D38" s="170">
        <v>0.74</v>
      </c>
      <c r="E38" s="171">
        <v>0.74</v>
      </c>
      <c r="F38" s="174">
        <v>25.2</v>
      </c>
      <c r="G38" s="175">
        <v>0.73</v>
      </c>
      <c r="H38" s="176">
        <v>0.6</v>
      </c>
      <c r="I38" s="166"/>
      <c r="J38" s="289" t="s">
        <v>242</v>
      </c>
      <c r="K38" s="290"/>
      <c r="L38" s="290"/>
      <c r="M38" s="290"/>
      <c r="N38" s="291"/>
      <c r="O38" s="166"/>
    </row>
    <row r="39" spans="1:15" ht="15.75" thickBot="1" x14ac:dyDescent="0.3">
      <c r="A39" s="166"/>
      <c r="B39" s="272" t="s">
        <v>146</v>
      </c>
      <c r="C39" s="172">
        <v>20.9</v>
      </c>
      <c r="D39" s="172">
        <v>1.55</v>
      </c>
      <c r="E39" s="173">
        <v>1.02</v>
      </c>
      <c r="F39" s="177">
        <v>14.1</v>
      </c>
      <c r="G39" s="178">
        <v>1.44</v>
      </c>
      <c r="H39" s="179">
        <v>0.82</v>
      </c>
      <c r="I39" s="166"/>
      <c r="J39" s="292" t="s">
        <v>219</v>
      </c>
      <c r="K39" s="293"/>
      <c r="L39" s="293"/>
      <c r="M39" s="293"/>
      <c r="N39" s="294"/>
      <c r="O39" s="166"/>
    </row>
    <row r="40" spans="1:15" x14ac:dyDescent="0.25">
      <c r="A40" s="166"/>
      <c r="B40" s="166" t="s">
        <v>151</v>
      </c>
      <c r="C40" s="166"/>
      <c r="D40" s="166"/>
      <c r="E40" s="166"/>
      <c r="F40" s="166"/>
      <c r="G40" s="166"/>
      <c r="H40" s="166"/>
      <c r="I40" s="166"/>
      <c r="J40" s="255"/>
      <c r="K40" s="255"/>
      <c r="L40" s="255"/>
      <c r="M40" s="255"/>
      <c r="N40" s="255"/>
      <c r="O40" s="166"/>
    </row>
    <row r="41" spans="1:15" x14ac:dyDescent="0.25">
      <c r="A41" s="166"/>
      <c r="B41" s="166"/>
      <c r="C41" s="166"/>
      <c r="D41" s="166"/>
      <c r="E41" s="166"/>
      <c r="F41" s="166"/>
      <c r="G41" s="166"/>
      <c r="H41" s="166"/>
      <c r="I41" s="166"/>
      <c r="J41" s="166"/>
      <c r="K41" s="166"/>
      <c r="L41" s="166"/>
      <c r="M41" s="166"/>
      <c r="N41" s="166"/>
      <c r="O41" s="166"/>
    </row>
    <row r="42" spans="1:15" ht="15" customHeight="1" x14ac:dyDescent="0.25">
      <c r="A42" s="166"/>
      <c r="B42" s="730" t="s">
        <v>244</v>
      </c>
      <c r="C42" s="730"/>
      <c r="D42" s="730"/>
      <c r="E42" s="730"/>
      <c r="F42" s="730"/>
      <c r="G42" s="730"/>
      <c r="H42" s="730"/>
      <c r="I42" s="730"/>
      <c r="J42" s="730"/>
      <c r="K42" s="730"/>
      <c r="L42" s="730"/>
      <c r="M42" s="730"/>
      <c r="N42" s="730"/>
      <c r="O42" s="166"/>
    </row>
    <row r="43" spans="1:15" x14ac:dyDescent="0.25">
      <c r="A43" s="166"/>
      <c r="B43" s="730"/>
      <c r="C43" s="730"/>
      <c r="D43" s="730"/>
      <c r="E43" s="730"/>
      <c r="F43" s="730"/>
      <c r="G43" s="730"/>
      <c r="H43" s="730"/>
      <c r="I43" s="730"/>
      <c r="J43" s="730"/>
      <c r="K43" s="730"/>
      <c r="L43" s="730"/>
      <c r="M43" s="730"/>
      <c r="N43" s="730"/>
      <c r="O43" s="166"/>
    </row>
    <row r="44" spans="1:15" x14ac:dyDescent="0.25">
      <c r="A44" s="166"/>
      <c r="B44" s="730"/>
      <c r="C44" s="730"/>
      <c r="D44" s="730"/>
      <c r="E44" s="730"/>
      <c r="F44" s="730"/>
      <c r="G44" s="730"/>
      <c r="H44" s="730"/>
      <c r="I44" s="730"/>
      <c r="J44" s="730"/>
      <c r="K44" s="730"/>
      <c r="L44" s="730"/>
      <c r="M44" s="730"/>
      <c r="N44" s="730"/>
      <c r="O44" s="166"/>
    </row>
    <row r="45" spans="1:15" x14ac:dyDescent="0.25">
      <c r="A45" s="166"/>
      <c r="B45" s="730"/>
      <c r="C45" s="730"/>
      <c r="D45" s="730"/>
      <c r="E45" s="730"/>
      <c r="F45" s="730"/>
      <c r="G45" s="730"/>
      <c r="H45" s="730"/>
      <c r="I45" s="730"/>
      <c r="J45" s="730"/>
      <c r="K45" s="730"/>
      <c r="L45" s="730"/>
      <c r="M45" s="730"/>
      <c r="N45" s="730"/>
      <c r="O45" s="166"/>
    </row>
    <row r="46" spans="1:15" x14ac:dyDescent="0.25">
      <c r="A46" s="166"/>
      <c r="B46" s="388"/>
      <c r="C46" s="388"/>
      <c r="D46" s="388"/>
      <c r="E46" s="388"/>
      <c r="F46" s="388"/>
      <c r="G46" s="388"/>
      <c r="H46" s="388"/>
      <c r="I46" s="388"/>
      <c r="J46" s="388"/>
      <c r="K46" s="388"/>
      <c r="L46" s="388"/>
      <c r="M46" s="388"/>
      <c r="N46" s="388"/>
      <c r="O46" s="166"/>
    </row>
    <row r="47" spans="1:15" x14ac:dyDescent="0.25">
      <c r="A47" s="166"/>
      <c r="B47" s="712" t="s">
        <v>247</v>
      </c>
      <c r="C47" s="712"/>
      <c r="D47" s="712"/>
      <c r="E47" s="712"/>
      <c r="F47" s="712"/>
      <c r="G47" s="712"/>
      <c r="H47" s="712"/>
      <c r="I47" s="712"/>
      <c r="J47" s="712"/>
      <c r="K47" s="712"/>
      <c r="L47" s="712"/>
      <c r="M47" s="712"/>
      <c r="N47" s="712"/>
      <c r="O47" s="166"/>
    </row>
    <row r="48" spans="1:15" x14ac:dyDescent="0.25">
      <c r="A48" s="166"/>
      <c r="B48" s="388"/>
      <c r="C48" s="388"/>
      <c r="D48" s="388"/>
      <c r="E48" s="388"/>
      <c r="F48" s="388"/>
      <c r="G48" s="388"/>
      <c r="H48" s="388"/>
      <c r="I48" s="388"/>
      <c r="J48" s="388"/>
      <c r="K48" s="388"/>
      <c r="L48" s="388"/>
      <c r="M48" s="388"/>
      <c r="N48" s="388"/>
      <c r="O48" s="166"/>
    </row>
    <row r="49" spans="1:15" ht="23.25" x14ac:dyDescent="0.35">
      <c r="A49" s="164" t="s">
        <v>225</v>
      </c>
      <c r="B49" s="163"/>
      <c r="C49" s="163"/>
      <c r="D49" s="163"/>
      <c r="E49" s="163"/>
      <c r="F49" s="163"/>
      <c r="G49" s="163"/>
      <c r="H49" s="163"/>
      <c r="I49" s="163"/>
      <c r="J49" s="163"/>
      <c r="K49" s="163"/>
      <c r="L49" s="163"/>
      <c r="M49" s="163"/>
      <c r="N49" s="163"/>
      <c r="O49" s="163"/>
    </row>
    <row r="50" spans="1:15" x14ac:dyDescent="0.25">
      <c r="A50" s="163"/>
      <c r="B50" s="163"/>
      <c r="C50" s="163"/>
      <c r="D50" s="163"/>
      <c r="E50" s="163"/>
      <c r="F50" s="163"/>
      <c r="G50" s="163"/>
      <c r="H50" s="163"/>
      <c r="I50" s="163"/>
      <c r="J50" s="163"/>
      <c r="K50" s="163"/>
      <c r="L50" s="163"/>
      <c r="M50" s="163"/>
      <c r="N50" s="163"/>
      <c r="O50" s="163"/>
    </row>
    <row r="51" spans="1:15" x14ac:dyDescent="0.25">
      <c r="A51" s="163"/>
      <c r="B51" s="163" t="s">
        <v>187</v>
      </c>
      <c r="C51" s="163"/>
      <c r="D51" s="163"/>
      <c r="E51" s="163"/>
      <c r="F51" s="163"/>
      <c r="G51" s="163"/>
      <c r="H51" s="163"/>
      <c r="I51" s="163"/>
      <c r="J51" s="163"/>
      <c r="K51" s="163"/>
      <c r="L51" s="163"/>
      <c r="M51" s="163"/>
      <c r="N51" s="163"/>
      <c r="O51" s="163"/>
    </row>
    <row r="52" spans="1:15" x14ac:dyDescent="0.25">
      <c r="A52" s="163"/>
      <c r="B52" s="163" t="s">
        <v>191</v>
      </c>
      <c r="C52" s="163"/>
      <c r="D52" s="163"/>
      <c r="E52" s="163"/>
      <c r="F52" s="163"/>
      <c r="G52" s="163"/>
      <c r="H52" s="163"/>
      <c r="I52" s="163"/>
      <c r="J52" s="163"/>
      <c r="K52" s="163"/>
      <c r="L52" s="163"/>
      <c r="M52" s="163"/>
      <c r="N52" s="163"/>
      <c r="O52" s="163"/>
    </row>
    <row r="53" spans="1:15" x14ac:dyDescent="0.25">
      <c r="A53" s="163"/>
      <c r="B53" s="163"/>
      <c r="C53" s="163"/>
      <c r="D53" s="163"/>
      <c r="E53" s="163"/>
      <c r="F53" s="163"/>
      <c r="G53" s="163"/>
      <c r="H53" s="163"/>
      <c r="I53" s="163"/>
      <c r="J53" s="163"/>
      <c r="K53" s="163"/>
      <c r="L53" s="163"/>
      <c r="M53" s="163"/>
      <c r="N53" s="163"/>
      <c r="O53" s="163"/>
    </row>
  </sheetData>
  <sheetProtection algorithmName="SHA-512" hashValue="pr9+VWHW7gHligmy74noUHP2gzPQxL6RmmUi6iAsuOfAM0zEYkiuIdTZfnYOKtv0XMhKtyf3PWFma7yU8m4vOA==" saltValue="gqQTIfjrrB9uWnjc5mC2+g==" spinCount="100000" sheet="1" objects="1" scenarios="1" selectLockedCells="1"/>
  <mergeCells count="6">
    <mergeCell ref="B47:N47"/>
    <mergeCell ref="F35:H35"/>
    <mergeCell ref="C35:E35"/>
    <mergeCell ref="E16:G20"/>
    <mergeCell ref="J34:N34"/>
    <mergeCell ref="B42:N45"/>
  </mergeCells>
  <hyperlinks>
    <hyperlink ref="B12" r:id="rId1"/>
  </hyperlinks>
  <pageMargins left="0.7" right="0.7" top="0.75" bottom="0.75" header="0.3" footer="0.3"/>
  <pageSetup scale="6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AE143"/>
  <sheetViews>
    <sheetView showGridLines="0" topLeftCell="P7" zoomScale="90" zoomScaleNormal="90" zoomScaleSheetLayoutView="85" zoomScalePageLayoutView="80" workbookViewId="0">
      <selection activeCell="Y16" sqref="Y16"/>
    </sheetView>
  </sheetViews>
  <sheetFormatPr defaultColWidth="8.85546875" defaultRowHeight="15" x14ac:dyDescent="0.25"/>
  <cols>
    <col min="1" max="1" width="4.85546875" customWidth="1"/>
    <col min="2" max="4" width="14.28515625" customWidth="1"/>
    <col min="5" max="6" width="10.85546875" customWidth="1"/>
    <col min="7" max="7" width="11.42578125" customWidth="1"/>
    <col min="8" max="8" width="9.7109375" customWidth="1"/>
    <col min="9" max="9" width="11.5703125" customWidth="1"/>
    <col min="10" max="10" width="10.28515625" customWidth="1"/>
    <col min="11" max="11" width="12" customWidth="1"/>
    <col min="12" max="12" width="10.42578125" customWidth="1"/>
    <col min="13" max="13" width="15.85546875" bestFit="1" customWidth="1"/>
    <col min="14" max="14" width="18.85546875" customWidth="1"/>
    <col min="15" max="15" width="10.7109375" customWidth="1"/>
    <col min="18" max="18" width="20.5703125" customWidth="1"/>
    <col min="19" max="19" width="8.85546875" customWidth="1"/>
    <col min="21" max="21" width="17.5703125" customWidth="1"/>
    <col min="22" max="22" width="12.28515625" customWidth="1"/>
    <col min="23" max="23" width="13" customWidth="1"/>
    <col min="24" max="24" width="12.28515625" customWidth="1"/>
    <col min="26" max="26" width="11.42578125" customWidth="1"/>
    <col min="27" max="27" width="12.5703125" customWidth="1"/>
    <col min="28" max="28" width="13.28515625" customWidth="1"/>
  </cols>
  <sheetData>
    <row r="1" spans="1:28" s="1" customFormat="1" ht="26.25" x14ac:dyDescent="0.4">
      <c r="A1" s="27" t="s">
        <v>31</v>
      </c>
      <c r="N1" s="354"/>
      <c r="P1" s="107"/>
      <c r="Q1" s="109" t="s">
        <v>101</v>
      </c>
      <c r="R1" s="108"/>
      <c r="S1" s="106"/>
    </row>
    <row r="2" spans="1:28" ht="18.75" customHeight="1" x14ac:dyDescent="0.25">
      <c r="A2" s="2"/>
      <c r="N2" s="319"/>
      <c r="P2" s="105"/>
      <c r="Q2" s="484" t="s">
        <v>120</v>
      </c>
      <c r="R2" s="486"/>
      <c r="S2" s="484" t="s">
        <v>140</v>
      </c>
      <c r="T2" s="485"/>
      <c r="U2" s="486"/>
    </row>
    <row r="3" spans="1:28" ht="13.5" customHeight="1" x14ac:dyDescent="0.25">
      <c r="A3" s="3"/>
      <c r="N3" s="319"/>
      <c r="P3" s="105"/>
      <c r="Q3" s="487"/>
      <c r="R3" s="489"/>
      <c r="S3" s="487"/>
      <c r="T3" s="488"/>
      <c r="U3" s="489"/>
    </row>
    <row r="4" spans="1:28" ht="18.75" customHeight="1" x14ac:dyDescent="0.3">
      <c r="A4" s="4" t="s">
        <v>1</v>
      </c>
      <c r="N4" s="319"/>
      <c r="P4" s="105"/>
      <c r="Q4" s="487"/>
      <c r="R4" s="489"/>
      <c r="S4" s="487"/>
      <c r="T4" s="488"/>
      <c r="U4" s="489"/>
    </row>
    <row r="5" spans="1:28" ht="15" customHeight="1" x14ac:dyDescent="0.3">
      <c r="A5" s="5"/>
      <c r="L5" s="21"/>
      <c r="M5" s="22"/>
      <c r="N5" s="24"/>
      <c r="O5" s="24"/>
      <c r="P5" s="105"/>
      <c r="Q5" s="487"/>
      <c r="R5" s="489"/>
      <c r="S5" s="487"/>
      <c r="T5" s="488"/>
      <c r="U5" s="489"/>
    </row>
    <row r="6" spans="1:28" ht="19.5" thickBot="1" x14ac:dyDescent="0.35">
      <c r="B6" s="49" t="s">
        <v>2</v>
      </c>
      <c r="C6" s="57">
        <f>Summary!$E$13</f>
        <v>0.11</v>
      </c>
      <c r="D6" s="7"/>
      <c r="F6" s="7"/>
      <c r="L6" s="49" t="s">
        <v>95</v>
      </c>
      <c r="M6" s="103">
        <f>SUM(L14:L32)+SUM(L41:L59)+SUM(L82:L100)+SUM(L122:L140)</f>
        <v>0</v>
      </c>
      <c r="N6" s="26"/>
      <c r="O6" s="26"/>
      <c r="P6" s="105"/>
      <c r="Q6" s="490"/>
      <c r="R6" s="492"/>
      <c r="S6" s="490"/>
      <c r="T6" s="491"/>
      <c r="U6" s="492"/>
      <c r="Z6" s="49" t="s">
        <v>99</v>
      </c>
      <c r="AA6" s="103">
        <f>SUM(AA14:AA32)+SUM(AA41:AA59)+SUM(AA82:AA100)+SUM(AA122:AA140)</f>
        <v>0</v>
      </c>
    </row>
    <row r="7" spans="1:28" ht="19.5" thickBot="1" x14ac:dyDescent="0.35">
      <c r="B7" s="49" t="s">
        <v>277</v>
      </c>
      <c r="C7" s="493"/>
      <c r="D7" s="493"/>
      <c r="E7" s="493"/>
      <c r="F7" s="493"/>
      <c r="G7" s="493"/>
      <c r="H7" s="493"/>
      <c r="I7" s="493"/>
      <c r="J7" s="52"/>
      <c r="L7" s="46" t="s">
        <v>94</v>
      </c>
      <c r="M7" s="45">
        <f>SUM(N14:N32)+SUM(N41:N59)+SUM(N82:N100)+SUM(N122:N140)</f>
        <v>0</v>
      </c>
      <c r="V7" s="86"/>
      <c r="Z7" s="46" t="s">
        <v>100</v>
      </c>
      <c r="AA7" s="45">
        <f>SUM(AB14:AB32)+SUM(AB41:AB59)+SUM(AB82:AB100)+SUM(AB122:AB140)</f>
        <v>0</v>
      </c>
    </row>
    <row r="8" spans="1:28" ht="18.75" x14ac:dyDescent="0.3">
      <c r="B8" s="49"/>
      <c r="C8" s="52"/>
      <c r="D8" s="52"/>
      <c r="E8" s="52"/>
      <c r="F8" s="52"/>
      <c r="G8" s="52"/>
      <c r="H8" s="52"/>
      <c r="I8" s="52"/>
      <c r="J8" s="52"/>
      <c r="L8" s="46"/>
      <c r="M8" s="300"/>
      <c r="V8" s="86"/>
      <c r="Z8" s="46"/>
      <c r="AA8" s="300"/>
    </row>
    <row r="9" spans="1:28" ht="23.25" x14ac:dyDescent="0.35">
      <c r="A9" s="301" t="s">
        <v>232</v>
      </c>
      <c r="B9" s="49"/>
      <c r="C9" s="52"/>
      <c r="D9" s="52"/>
      <c r="E9" s="52"/>
      <c r="F9" s="52"/>
      <c r="G9" s="52"/>
      <c r="H9" s="52"/>
      <c r="I9" s="52"/>
      <c r="J9" s="52"/>
      <c r="L9" s="46"/>
      <c r="M9" s="300"/>
      <c r="Q9" s="301" t="s">
        <v>233</v>
      </c>
      <c r="V9" s="86"/>
      <c r="Z9" s="46"/>
      <c r="AA9" s="300"/>
    </row>
    <row r="10" spans="1:28" ht="15.75" thickBot="1" x14ac:dyDescent="0.3">
      <c r="B10" s="81"/>
    </row>
    <row r="11" spans="1:28" ht="15.75" x14ac:dyDescent="0.25">
      <c r="A11" s="34"/>
      <c r="B11" s="35" t="s">
        <v>4</v>
      </c>
      <c r="C11" s="36"/>
      <c r="D11" s="37" t="s">
        <v>35</v>
      </c>
      <c r="E11" s="37" t="s">
        <v>36</v>
      </c>
      <c r="F11" s="37" t="s">
        <v>5</v>
      </c>
      <c r="G11" s="37" t="s">
        <v>6</v>
      </c>
      <c r="H11" s="37" t="s">
        <v>7</v>
      </c>
      <c r="I11" s="37" t="s">
        <v>8</v>
      </c>
      <c r="J11" s="37" t="s">
        <v>9</v>
      </c>
      <c r="K11" s="37" t="s">
        <v>39</v>
      </c>
      <c r="L11" s="37" t="s">
        <v>40</v>
      </c>
      <c r="M11" s="37" t="s">
        <v>107</v>
      </c>
      <c r="N11" s="112" t="s">
        <v>12</v>
      </c>
      <c r="O11" s="110"/>
      <c r="Q11" s="34"/>
      <c r="R11" s="35" t="s">
        <v>4</v>
      </c>
      <c r="S11" s="137"/>
      <c r="T11" s="137"/>
      <c r="U11" s="36"/>
      <c r="V11" s="37" t="s">
        <v>13</v>
      </c>
      <c r="W11" s="37" t="s">
        <v>14</v>
      </c>
      <c r="X11" s="37" t="s">
        <v>91</v>
      </c>
      <c r="Y11" s="37" t="s">
        <v>93</v>
      </c>
      <c r="Z11" s="37" t="s">
        <v>96</v>
      </c>
      <c r="AA11" s="37" t="s">
        <v>104</v>
      </c>
      <c r="AB11" s="112" t="s">
        <v>115</v>
      </c>
    </row>
    <row r="12" spans="1:28" ht="98.25" customHeight="1" x14ac:dyDescent="0.25">
      <c r="A12" s="38" t="s">
        <v>15</v>
      </c>
      <c r="B12" s="323" t="s">
        <v>60</v>
      </c>
      <c r="C12" s="324" t="s">
        <v>32</v>
      </c>
      <c r="D12" s="324" t="s">
        <v>33</v>
      </c>
      <c r="E12" s="324" t="s">
        <v>38</v>
      </c>
      <c r="F12" s="324" t="s">
        <v>41</v>
      </c>
      <c r="G12" s="324" t="s">
        <v>37</v>
      </c>
      <c r="H12" s="324" t="s">
        <v>20</v>
      </c>
      <c r="I12" s="39" t="s">
        <v>108</v>
      </c>
      <c r="J12" s="39" t="s">
        <v>109</v>
      </c>
      <c r="K12" s="39" t="s">
        <v>110</v>
      </c>
      <c r="L12" s="39" t="s">
        <v>111</v>
      </c>
      <c r="M12" s="39" t="s">
        <v>116</v>
      </c>
      <c r="N12" s="130" t="s">
        <v>117</v>
      </c>
      <c r="O12" s="111"/>
      <c r="Q12" s="38" t="s">
        <v>15</v>
      </c>
      <c r="R12" s="323" t="s">
        <v>60</v>
      </c>
      <c r="S12" s="477" t="s">
        <v>97</v>
      </c>
      <c r="T12" s="478"/>
      <c r="U12" s="479"/>
      <c r="V12" s="324" t="s">
        <v>139</v>
      </c>
      <c r="W12" s="324" t="s">
        <v>127</v>
      </c>
      <c r="X12" s="324" t="s">
        <v>112</v>
      </c>
      <c r="Y12" s="324" t="s">
        <v>113</v>
      </c>
      <c r="Z12" s="324" t="s">
        <v>114</v>
      </c>
      <c r="AA12" s="104" t="s">
        <v>98</v>
      </c>
      <c r="AB12" s="134" t="s">
        <v>118</v>
      </c>
    </row>
    <row r="13" spans="1:28" ht="60" x14ac:dyDescent="0.3">
      <c r="A13" s="69">
        <v>1</v>
      </c>
      <c r="B13" s="325" t="s">
        <v>58</v>
      </c>
      <c r="C13" s="326" t="s">
        <v>34</v>
      </c>
      <c r="D13" s="326">
        <v>32</v>
      </c>
      <c r="E13" s="326">
        <v>2</v>
      </c>
      <c r="F13" s="327">
        <v>8</v>
      </c>
      <c r="G13" s="326">
        <v>8</v>
      </c>
      <c r="H13" s="326">
        <v>200</v>
      </c>
      <c r="I13" s="67">
        <f>D13*E13*F13</f>
        <v>512</v>
      </c>
      <c r="J13" s="67">
        <f>I13*G13</f>
        <v>4096</v>
      </c>
      <c r="K13" s="67">
        <f>J13/1000</f>
        <v>4.0960000000000001</v>
      </c>
      <c r="L13" s="67">
        <f>K13*H13</f>
        <v>819.2</v>
      </c>
      <c r="M13" s="68">
        <f>$C$6</f>
        <v>0.11</v>
      </c>
      <c r="N13" s="131">
        <f>M13*L13</f>
        <v>90.112000000000009</v>
      </c>
      <c r="O13" s="86"/>
      <c r="Q13" s="69">
        <v>1</v>
      </c>
      <c r="R13" s="325" t="s">
        <v>58</v>
      </c>
      <c r="S13" s="494" t="s">
        <v>138</v>
      </c>
      <c r="T13" s="495"/>
      <c r="U13" s="496"/>
      <c r="V13" s="326">
        <v>28</v>
      </c>
      <c r="W13" s="326">
        <v>1</v>
      </c>
      <c r="X13" s="326">
        <v>4</v>
      </c>
      <c r="Y13" s="326">
        <v>4</v>
      </c>
      <c r="Z13" s="326">
        <v>20</v>
      </c>
      <c r="AA13" s="41">
        <f>IF(V13="",0,L13-(V13*(E13-W13)*(F13-X13)*(G13-Y13)*(H13-Z13)/1000))</f>
        <v>738.56000000000006</v>
      </c>
      <c r="AB13" s="135">
        <f t="shared" ref="AB13:AB32" si="0">AA13*M13</f>
        <v>81.241600000000005</v>
      </c>
    </row>
    <row r="14" spans="1:28" ht="18.75" x14ac:dyDescent="0.3">
      <c r="A14" s="43">
        <v>2</v>
      </c>
      <c r="B14" s="328" t="s">
        <v>59</v>
      </c>
      <c r="C14" s="329"/>
      <c r="D14" s="329"/>
      <c r="E14" s="329"/>
      <c r="F14" s="330"/>
      <c r="G14" s="329"/>
      <c r="H14" s="329"/>
      <c r="I14" s="41">
        <f t="shared" ref="I14:I32" si="1">D14*E14*F14</f>
        <v>0</v>
      </c>
      <c r="J14" s="41">
        <f t="shared" ref="J14:J32" si="2">I14*G14</f>
        <v>0</v>
      </c>
      <c r="K14" s="41">
        <f t="shared" ref="K14:K32" si="3">J14/1000</f>
        <v>0</v>
      </c>
      <c r="L14" s="41">
        <f t="shared" ref="L14:L32" si="4">K14*H14</f>
        <v>0</v>
      </c>
      <c r="M14" s="42">
        <f>$C$6</f>
        <v>0.11</v>
      </c>
      <c r="N14" s="132">
        <f t="shared" ref="N14:N32" si="5">M14*L14</f>
        <v>0</v>
      </c>
      <c r="O14" s="86"/>
      <c r="Q14" s="43">
        <v>2</v>
      </c>
      <c r="R14" s="328" t="str">
        <f>B14</f>
        <v>Room/Type</v>
      </c>
      <c r="S14" s="497"/>
      <c r="T14" s="498"/>
      <c r="U14" s="499"/>
      <c r="V14" s="329"/>
      <c r="W14" s="329"/>
      <c r="X14" s="329"/>
      <c r="Y14" s="329"/>
      <c r="Z14" s="329"/>
      <c r="AA14" s="41">
        <f t="shared" ref="AA14:AA32" si="6">IF(V14="",0,L14-(V14*(E14-W14)*(F14-X14)*(G14-Y14)*(H14-Z14)/1000))</f>
        <v>0</v>
      </c>
      <c r="AB14" s="135">
        <f>AA14*M14</f>
        <v>0</v>
      </c>
    </row>
    <row r="15" spans="1:28" ht="18.75" x14ac:dyDescent="0.3">
      <c r="A15" s="43">
        <v>3</v>
      </c>
      <c r="B15" s="328" t="s">
        <v>59</v>
      </c>
      <c r="C15" s="329"/>
      <c r="D15" s="329"/>
      <c r="E15" s="329"/>
      <c r="F15" s="331"/>
      <c r="G15" s="329"/>
      <c r="H15" s="329"/>
      <c r="I15" s="41">
        <f t="shared" si="1"/>
        <v>0</v>
      </c>
      <c r="J15" s="41">
        <f t="shared" si="2"/>
        <v>0</v>
      </c>
      <c r="K15" s="41">
        <f t="shared" si="3"/>
        <v>0</v>
      </c>
      <c r="L15" s="41">
        <f t="shared" si="4"/>
        <v>0</v>
      </c>
      <c r="M15" s="42">
        <f t="shared" ref="M15:M32" si="7">$C$6</f>
        <v>0.11</v>
      </c>
      <c r="N15" s="132">
        <f t="shared" si="5"/>
        <v>0</v>
      </c>
      <c r="O15" s="86"/>
      <c r="Q15" s="43">
        <v>3</v>
      </c>
      <c r="R15" s="328" t="str">
        <f t="shared" ref="R15:R32" si="8">B15</f>
        <v>Room/Type</v>
      </c>
      <c r="S15" s="497"/>
      <c r="T15" s="498"/>
      <c r="U15" s="499"/>
      <c r="V15" s="329"/>
      <c r="W15" s="329"/>
      <c r="X15" s="329"/>
      <c r="Y15" s="329"/>
      <c r="Z15" s="329"/>
      <c r="AA15" s="41">
        <f t="shared" si="6"/>
        <v>0</v>
      </c>
      <c r="AB15" s="135">
        <f t="shared" si="0"/>
        <v>0</v>
      </c>
    </row>
    <row r="16" spans="1:28" ht="18.75" x14ac:dyDescent="0.3">
      <c r="A16" s="43">
        <v>4</v>
      </c>
      <c r="B16" s="328" t="s">
        <v>59</v>
      </c>
      <c r="C16" s="329"/>
      <c r="D16" s="329"/>
      <c r="E16" s="329"/>
      <c r="F16" s="330"/>
      <c r="G16" s="329"/>
      <c r="H16" s="329"/>
      <c r="I16" s="41">
        <f t="shared" si="1"/>
        <v>0</v>
      </c>
      <c r="J16" s="41">
        <f t="shared" si="2"/>
        <v>0</v>
      </c>
      <c r="K16" s="41">
        <f t="shared" si="3"/>
        <v>0</v>
      </c>
      <c r="L16" s="41">
        <f t="shared" si="4"/>
        <v>0</v>
      </c>
      <c r="M16" s="42">
        <f t="shared" si="7"/>
        <v>0.11</v>
      </c>
      <c r="N16" s="132">
        <f t="shared" si="5"/>
        <v>0</v>
      </c>
      <c r="O16" s="86"/>
      <c r="Q16" s="43">
        <v>4</v>
      </c>
      <c r="R16" s="328" t="str">
        <f t="shared" si="8"/>
        <v>Room/Type</v>
      </c>
      <c r="S16" s="474"/>
      <c r="T16" s="475"/>
      <c r="U16" s="476"/>
      <c r="V16" s="329"/>
      <c r="W16" s="329"/>
      <c r="X16" s="329"/>
      <c r="Y16" s="329"/>
      <c r="Z16" s="329"/>
      <c r="AA16" s="41">
        <f t="shared" si="6"/>
        <v>0</v>
      </c>
      <c r="AB16" s="135">
        <f t="shared" si="0"/>
        <v>0</v>
      </c>
    </row>
    <row r="17" spans="1:28" ht="18.75" x14ac:dyDescent="0.3">
      <c r="A17" s="43">
        <v>5</v>
      </c>
      <c r="B17" s="328" t="s">
        <v>59</v>
      </c>
      <c r="C17" s="329"/>
      <c r="D17" s="329"/>
      <c r="E17" s="329"/>
      <c r="F17" s="331"/>
      <c r="G17" s="329"/>
      <c r="H17" s="329"/>
      <c r="I17" s="41">
        <f t="shared" si="1"/>
        <v>0</v>
      </c>
      <c r="J17" s="41">
        <f t="shared" si="2"/>
        <v>0</v>
      </c>
      <c r="K17" s="41">
        <f t="shared" si="3"/>
        <v>0</v>
      </c>
      <c r="L17" s="41">
        <f t="shared" si="4"/>
        <v>0</v>
      </c>
      <c r="M17" s="42">
        <f t="shared" si="7"/>
        <v>0.11</v>
      </c>
      <c r="N17" s="132">
        <f t="shared" si="5"/>
        <v>0</v>
      </c>
      <c r="O17" s="86"/>
      <c r="Q17" s="43">
        <v>5</v>
      </c>
      <c r="R17" s="328" t="str">
        <f t="shared" si="8"/>
        <v>Room/Type</v>
      </c>
      <c r="S17" s="474"/>
      <c r="T17" s="475"/>
      <c r="U17" s="476"/>
      <c r="V17" s="329"/>
      <c r="W17" s="329"/>
      <c r="X17" s="329"/>
      <c r="Y17" s="329"/>
      <c r="Z17" s="329"/>
      <c r="AA17" s="41">
        <f t="shared" si="6"/>
        <v>0</v>
      </c>
      <c r="AB17" s="135">
        <f t="shared" si="0"/>
        <v>0</v>
      </c>
    </row>
    <row r="18" spans="1:28" ht="18.75" x14ac:dyDescent="0.3">
      <c r="A18" s="43">
        <v>6</v>
      </c>
      <c r="B18" s="328" t="s">
        <v>28</v>
      </c>
      <c r="C18" s="329"/>
      <c r="D18" s="329"/>
      <c r="E18" s="329"/>
      <c r="F18" s="330"/>
      <c r="G18" s="329"/>
      <c r="H18" s="329"/>
      <c r="I18" s="41">
        <f t="shared" si="1"/>
        <v>0</v>
      </c>
      <c r="J18" s="41">
        <f t="shared" si="2"/>
        <v>0</v>
      </c>
      <c r="K18" s="41">
        <f t="shared" si="3"/>
        <v>0</v>
      </c>
      <c r="L18" s="41">
        <f t="shared" si="4"/>
        <v>0</v>
      </c>
      <c r="M18" s="42">
        <f t="shared" si="7"/>
        <v>0.11</v>
      </c>
      <c r="N18" s="132">
        <f t="shared" si="5"/>
        <v>0</v>
      </c>
      <c r="O18" s="86"/>
      <c r="Q18" s="43">
        <v>6</v>
      </c>
      <c r="R18" s="328" t="str">
        <f t="shared" si="8"/>
        <v>Name/Type</v>
      </c>
      <c r="S18" s="474"/>
      <c r="T18" s="475"/>
      <c r="U18" s="476"/>
      <c r="V18" s="329"/>
      <c r="W18" s="329"/>
      <c r="X18" s="329"/>
      <c r="Y18" s="329"/>
      <c r="Z18" s="329"/>
      <c r="AA18" s="41">
        <f t="shared" si="6"/>
        <v>0</v>
      </c>
      <c r="AB18" s="135">
        <f t="shared" si="0"/>
        <v>0</v>
      </c>
    </row>
    <row r="19" spans="1:28" ht="18.75" x14ac:dyDescent="0.3">
      <c r="A19" s="43">
        <v>7</v>
      </c>
      <c r="B19" s="328" t="s">
        <v>59</v>
      </c>
      <c r="C19" s="329"/>
      <c r="D19" s="329"/>
      <c r="E19" s="329"/>
      <c r="F19" s="331"/>
      <c r="G19" s="329"/>
      <c r="H19" s="329"/>
      <c r="I19" s="41">
        <f t="shared" si="1"/>
        <v>0</v>
      </c>
      <c r="J19" s="41">
        <f t="shared" si="2"/>
        <v>0</v>
      </c>
      <c r="K19" s="41">
        <f t="shared" si="3"/>
        <v>0</v>
      </c>
      <c r="L19" s="41">
        <f t="shared" si="4"/>
        <v>0</v>
      </c>
      <c r="M19" s="42">
        <f t="shared" si="7"/>
        <v>0.11</v>
      </c>
      <c r="N19" s="132">
        <f t="shared" si="5"/>
        <v>0</v>
      </c>
      <c r="O19" s="86"/>
      <c r="Q19" s="43">
        <v>7</v>
      </c>
      <c r="R19" s="328" t="str">
        <f t="shared" si="8"/>
        <v>Room/Type</v>
      </c>
      <c r="S19" s="474"/>
      <c r="T19" s="475"/>
      <c r="U19" s="476"/>
      <c r="V19" s="329"/>
      <c r="W19" s="329"/>
      <c r="X19" s="329"/>
      <c r="Y19" s="329"/>
      <c r="Z19" s="329"/>
      <c r="AA19" s="41">
        <f t="shared" si="6"/>
        <v>0</v>
      </c>
      <c r="AB19" s="135">
        <f t="shared" si="0"/>
        <v>0</v>
      </c>
    </row>
    <row r="20" spans="1:28" ht="18.75" x14ac:dyDescent="0.3">
      <c r="A20" s="43">
        <v>8</v>
      </c>
      <c r="B20" s="328" t="s">
        <v>59</v>
      </c>
      <c r="C20" s="329"/>
      <c r="D20" s="329"/>
      <c r="E20" s="329"/>
      <c r="F20" s="330"/>
      <c r="G20" s="329"/>
      <c r="H20" s="329"/>
      <c r="I20" s="41">
        <f t="shared" si="1"/>
        <v>0</v>
      </c>
      <c r="J20" s="41">
        <f t="shared" si="2"/>
        <v>0</v>
      </c>
      <c r="K20" s="41">
        <f t="shared" si="3"/>
        <v>0</v>
      </c>
      <c r="L20" s="41">
        <f t="shared" si="4"/>
        <v>0</v>
      </c>
      <c r="M20" s="42">
        <f t="shared" si="7"/>
        <v>0.11</v>
      </c>
      <c r="N20" s="132">
        <f t="shared" si="5"/>
        <v>0</v>
      </c>
      <c r="O20" s="86"/>
      <c r="Q20" s="43">
        <v>8</v>
      </c>
      <c r="R20" s="328" t="str">
        <f t="shared" si="8"/>
        <v>Room/Type</v>
      </c>
      <c r="S20" s="474"/>
      <c r="T20" s="475"/>
      <c r="U20" s="476"/>
      <c r="V20" s="329"/>
      <c r="W20" s="329"/>
      <c r="X20" s="329"/>
      <c r="Y20" s="329"/>
      <c r="Z20" s="329"/>
      <c r="AA20" s="41">
        <f t="shared" si="6"/>
        <v>0</v>
      </c>
      <c r="AB20" s="135">
        <f t="shared" si="0"/>
        <v>0</v>
      </c>
    </row>
    <row r="21" spans="1:28" ht="18.75" x14ac:dyDescent="0.3">
      <c r="A21" s="43">
        <v>9</v>
      </c>
      <c r="B21" s="328" t="s">
        <v>59</v>
      </c>
      <c r="C21" s="329"/>
      <c r="D21" s="329"/>
      <c r="E21" s="329"/>
      <c r="F21" s="331"/>
      <c r="G21" s="329"/>
      <c r="H21" s="329"/>
      <c r="I21" s="41">
        <f t="shared" si="1"/>
        <v>0</v>
      </c>
      <c r="J21" s="41">
        <f t="shared" si="2"/>
        <v>0</v>
      </c>
      <c r="K21" s="41">
        <f t="shared" si="3"/>
        <v>0</v>
      </c>
      <c r="L21" s="41">
        <f t="shared" si="4"/>
        <v>0</v>
      </c>
      <c r="M21" s="42">
        <f t="shared" si="7"/>
        <v>0.11</v>
      </c>
      <c r="N21" s="132">
        <f t="shared" si="5"/>
        <v>0</v>
      </c>
      <c r="O21" s="86"/>
      <c r="Q21" s="43">
        <v>9</v>
      </c>
      <c r="R21" s="328" t="str">
        <f t="shared" si="8"/>
        <v>Room/Type</v>
      </c>
      <c r="S21" s="474"/>
      <c r="T21" s="475"/>
      <c r="U21" s="476"/>
      <c r="V21" s="329"/>
      <c r="W21" s="329"/>
      <c r="X21" s="329"/>
      <c r="Y21" s="329"/>
      <c r="Z21" s="329"/>
      <c r="AA21" s="41">
        <f t="shared" si="6"/>
        <v>0</v>
      </c>
      <c r="AB21" s="135">
        <f t="shared" si="0"/>
        <v>0</v>
      </c>
    </row>
    <row r="22" spans="1:28" ht="18.75" x14ac:dyDescent="0.3">
      <c r="A22" s="43">
        <v>10</v>
      </c>
      <c r="B22" s="328" t="s">
        <v>59</v>
      </c>
      <c r="C22" s="329"/>
      <c r="D22" s="329"/>
      <c r="E22" s="329"/>
      <c r="F22" s="330"/>
      <c r="G22" s="329"/>
      <c r="H22" s="329"/>
      <c r="I22" s="41">
        <f t="shared" si="1"/>
        <v>0</v>
      </c>
      <c r="J22" s="41">
        <f t="shared" si="2"/>
        <v>0</v>
      </c>
      <c r="K22" s="41">
        <f t="shared" si="3"/>
        <v>0</v>
      </c>
      <c r="L22" s="41">
        <f t="shared" si="4"/>
        <v>0</v>
      </c>
      <c r="M22" s="42">
        <f t="shared" si="7"/>
        <v>0.11</v>
      </c>
      <c r="N22" s="132">
        <f t="shared" si="5"/>
        <v>0</v>
      </c>
      <c r="O22" s="86"/>
      <c r="Q22" s="43">
        <v>10</v>
      </c>
      <c r="R22" s="328" t="str">
        <f t="shared" si="8"/>
        <v>Room/Type</v>
      </c>
      <c r="S22" s="474"/>
      <c r="T22" s="475"/>
      <c r="U22" s="476"/>
      <c r="V22" s="329"/>
      <c r="W22" s="329"/>
      <c r="X22" s="329"/>
      <c r="Y22" s="329"/>
      <c r="Z22" s="329"/>
      <c r="AA22" s="41">
        <f t="shared" si="6"/>
        <v>0</v>
      </c>
      <c r="AB22" s="135">
        <f t="shared" si="0"/>
        <v>0</v>
      </c>
    </row>
    <row r="23" spans="1:28" ht="18.75" x14ac:dyDescent="0.3">
      <c r="A23" s="43">
        <v>11</v>
      </c>
      <c r="B23" s="328" t="s">
        <v>28</v>
      </c>
      <c r="C23" s="329"/>
      <c r="D23" s="329"/>
      <c r="E23" s="329"/>
      <c r="F23" s="331"/>
      <c r="G23" s="329"/>
      <c r="H23" s="329"/>
      <c r="I23" s="41">
        <f t="shared" si="1"/>
        <v>0</v>
      </c>
      <c r="J23" s="41">
        <f t="shared" si="2"/>
        <v>0</v>
      </c>
      <c r="K23" s="41">
        <f t="shared" si="3"/>
        <v>0</v>
      </c>
      <c r="L23" s="41">
        <f t="shared" si="4"/>
        <v>0</v>
      </c>
      <c r="M23" s="42">
        <f t="shared" si="7"/>
        <v>0.11</v>
      </c>
      <c r="N23" s="132">
        <f t="shared" si="5"/>
        <v>0</v>
      </c>
      <c r="O23" s="86"/>
      <c r="Q23" s="43">
        <v>11</v>
      </c>
      <c r="R23" s="328" t="str">
        <f t="shared" si="8"/>
        <v>Name/Type</v>
      </c>
      <c r="S23" s="474"/>
      <c r="T23" s="475"/>
      <c r="U23" s="476"/>
      <c r="V23" s="329"/>
      <c r="W23" s="329"/>
      <c r="X23" s="329"/>
      <c r="Y23" s="329"/>
      <c r="Z23" s="329"/>
      <c r="AA23" s="41">
        <f t="shared" si="6"/>
        <v>0</v>
      </c>
      <c r="AB23" s="135">
        <f t="shared" si="0"/>
        <v>0</v>
      </c>
    </row>
    <row r="24" spans="1:28" ht="18.75" x14ac:dyDescent="0.3">
      <c r="A24" s="43">
        <v>12</v>
      </c>
      <c r="B24" s="328" t="s">
        <v>59</v>
      </c>
      <c r="C24" s="329"/>
      <c r="D24" s="329"/>
      <c r="E24" s="329"/>
      <c r="F24" s="330"/>
      <c r="G24" s="329"/>
      <c r="H24" s="329"/>
      <c r="I24" s="41">
        <f t="shared" si="1"/>
        <v>0</v>
      </c>
      <c r="J24" s="41">
        <f t="shared" si="2"/>
        <v>0</v>
      </c>
      <c r="K24" s="41">
        <f t="shared" si="3"/>
        <v>0</v>
      </c>
      <c r="L24" s="41">
        <f t="shared" si="4"/>
        <v>0</v>
      </c>
      <c r="M24" s="42">
        <f t="shared" si="7"/>
        <v>0.11</v>
      </c>
      <c r="N24" s="132">
        <f t="shared" si="5"/>
        <v>0</v>
      </c>
      <c r="O24" s="86"/>
      <c r="Q24" s="43">
        <v>12</v>
      </c>
      <c r="R24" s="328" t="str">
        <f t="shared" si="8"/>
        <v>Room/Type</v>
      </c>
      <c r="S24" s="474"/>
      <c r="T24" s="475"/>
      <c r="U24" s="476"/>
      <c r="V24" s="329"/>
      <c r="W24" s="329"/>
      <c r="X24" s="329"/>
      <c r="Y24" s="329"/>
      <c r="Z24" s="329"/>
      <c r="AA24" s="41">
        <f>IF(V24="",0,L24-(V24*(E24-W24)*(F24-X24)*(G24-Y24)*(H24-Z24)/1000))</f>
        <v>0</v>
      </c>
      <c r="AB24" s="135">
        <f t="shared" si="0"/>
        <v>0</v>
      </c>
    </row>
    <row r="25" spans="1:28" ht="18.75" x14ac:dyDescent="0.3">
      <c r="A25" s="43">
        <v>13</v>
      </c>
      <c r="B25" s="328" t="s">
        <v>59</v>
      </c>
      <c r="C25" s="329"/>
      <c r="D25" s="329"/>
      <c r="E25" s="329"/>
      <c r="F25" s="331"/>
      <c r="G25" s="329"/>
      <c r="H25" s="329"/>
      <c r="I25" s="41">
        <f t="shared" si="1"/>
        <v>0</v>
      </c>
      <c r="J25" s="41">
        <f t="shared" si="2"/>
        <v>0</v>
      </c>
      <c r="K25" s="41">
        <f t="shared" si="3"/>
        <v>0</v>
      </c>
      <c r="L25" s="41">
        <f t="shared" si="4"/>
        <v>0</v>
      </c>
      <c r="M25" s="42">
        <f t="shared" si="7"/>
        <v>0.11</v>
      </c>
      <c r="N25" s="132">
        <f t="shared" si="5"/>
        <v>0</v>
      </c>
      <c r="O25" s="86"/>
      <c r="Q25" s="43">
        <v>13</v>
      </c>
      <c r="R25" s="328" t="str">
        <f t="shared" si="8"/>
        <v>Room/Type</v>
      </c>
      <c r="S25" s="474"/>
      <c r="T25" s="475"/>
      <c r="U25" s="476"/>
      <c r="V25" s="329"/>
      <c r="W25" s="329"/>
      <c r="X25" s="329"/>
      <c r="Y25" s="329"/>
      <c r="Z25" s="329"/>
      <c r="AA25" s="41">
        <f>IF(V25="",0,L25-(V25*(E25-W25)*(F25-X25)*(G25-Y25)*(H25-Z25)/1000))</f>
        <v>0</v>
      </c>
      <c r="AB25" s="135">
        <f t="shared" si="0"/>
        <v>0</v>
      </c>
    </row>
    <row r="26" spans="1:28" ht="18.75" x14ac:dyDescent="0.3">
      <c r="A26" s="43">
        <v>14</v>
      </c>
      <c r="B26" s="328" t="s">
        <v>59</v>
      </c>
      <c r="C26" s="329"/>
      <c r="D26" s="329"/>
      <c r="E26" s="329"/>
      <c r="F26" s="330"/>
      <c r="G26" s="329"/>
      <c r="H26" s="329"/>
      <c r="I26" s="41">
        <f t="shared" si="1"/>
        <v>0</v>
      </c>
      <c r="J26" s="41">
        <f t="shared" si="2"/>
        <v>0</v>
      </c>
      <c r="K26" s="41">
        <f t="shared" si="3"/>
        <v>0</v>
      </c>
      <c r="L26" s="41">
        <f t="shared" si="4"/>
        <v>0</v>
      </c>
      <c r="M26" s="42">
        <f t="shared" si="7"/>
        <v>0.11</v>
      </c>
      <c r="N26" s="132">
        <f t="shared" si="5"/>
        <v>0</v>
      </c>
      <c r="O26" s="86"/>
      <c r="Q26" s="43">
        <v>14</v>
      </c>
      <c r="R26" s="328" t="str">
        <f t="shared" si="8"/>
        <v>Room/Type</v>
      </c>
      <c r="S26" s="474"/>
      <c r="T26" s="475"/>
      <c r="U26" s="476"/>
      <c r="V26" s="329"/>
      <c r="W26" s="329"/>
      <c r="X26" s="329"/>
      <c r="Y26" s="329"/>
      <c r="Z26" s="329"/>
      <c r="AA26" s="41">
        <f t="shared" si="6"/>
        <v>0</v>
      </c>
      <c r="AB26" s="135">
        <f t="shared" si="0"/>
        <v>0</v>
      </c>
    </row>
    <row r="27" spans="1:28" ht="18.75" x14ac:dyDescent="0.3">
      <c r="A27" s="43">
        <v>15</v>
      </c>
      <c r="B27" s="328" t="s">
        <v>59</v>
      </c>
      <c r="C27" s="329"/>
      <c r="D27" s="329"/>
      <c r="E27" s="329"/>
      <c r="F27" s="331"/>
      <c r="G27" s="329"/>
      <c r="H27" s="329"/>
      <c r="I27" s="41">
        <f t="shared" si="1"/>
        <v>0</v>
      </c>
      <c r="J27" s="41">
        <f t="shared" si="2"/>
        <v>0</v>
      </c>
      <c r="K27" s="41">
        <f t="shared" si="3"/>
        <v>0</v>
      </c>
      <c r="L27" s="41">
        <f t="shared" si="4"/>
        <v>0</v>
      </c>
      <c r="M27" s="42">
        <f t="shared" si="7"/>
        <v>0.11</v>
      </c>
      <c r="N27" s="132">
        <f t="shared" si="5"/>
        <v>0</v>
      </c>
      <c r="O27" s="86"/>
      <c r="Q27" s="43">
        <v>15</v>
      </c>
      <c r="R27" s="328" t="str">
        <f t="shared" si="8"/>
        <v>Room/Type</v>
      </c>
      <c r="S27" s="474"/>
      <c r="T27" s="475"/>
      <c r="U27" s="476"/>
      <c r="V27" s="329"/>
      <c r="W27" s="329"/>
      <c r="X27" s="329"/>
      <c r="Y27" s="329"/>
      <c r="Z27" s="329"/>
      <c r="AA27" s="41">
        <f t="shared" si="6"/>
        <v>0</v>
      </c>
      <c r="AB27" s="135">
        <f t="shared" si="0"/>
        <v>0</v>
      </c>
    </row>
    <row r="28" spans="1:28" ht="18.75" x14ac:dyDescent="0.3">
      <c r="A28" s="43">
        <v>16</v>
      </c>
      <c r="B28" s="328" t="s">
        <v>28</v>
      </c>
      <c r="C28" s="329"/>
      <c r="D28" s="329"/>
      <c r="E28" s="329"/>
      <c r="F28" s="330"/>
      <c r="G28" s="329"/>
      <c r="H28" s="329"/>
      <c r="I28" s="41">
        <f t="shared" si="1"/>
        <v>0</v>
      </c>
      <c r="J28" s="41">
        <f t="shared" si="2"/>
        <v>0</v>
      </c>
      <c r="K28" s="41">
        <f t="shared" si="3"/>
        <v>0</v>
      </c>
      <c r="L28" s="41">
        <f t="shared" si="4"/>
        <v>0</v>
      </c>
      <c r="M28" s="42">
        <f t="shared" si="7"/>
        <v>0.11</v>
      </c>
      <c r="N28" s="132">
        <f t="shared" si="5"/>
        <v>0</v>
      </c>
      <c r="O28" s="86"/>
      <c r="Q28" s="43">
        <v>16</v>
      </c>
      <c r="R28" s="328" t="str">
        <f t="shared" si="8"/>
        <v>Name/Type</v>
      </c>
      <c r="S28" s="474"/>
      <c r="T28" s="475"/>
      <c r="U28" s="476"/>
      <c r="V28" s="329"/>
      <c r="W28" s="329"/>
      <c r="X28" s="329"/>
      <c r="Y28" s="329"/>
      <c r="Z28" s="329"/>
      <c r="AA28" s="41">
        <f t="shared" si="6"/>
        <v>0</v>
      </c>
      <c r="AB28" s="135">
        <f t="shared" si="0"/>
        <v>0</v>
      </c>
    </row>
    <row r="29" spans="1:28" ht="18.75" x14ac:dyDescent="0.3">
      <c r="A29" s="43">
        <v>17</v>
      </c>
      <c r="B29" s="328" t="s">
        <v>59</v>
      </c>
      <c r="C29" s="329"/>
      <c r="D29" s="329"/>
      <c r="E29" s="329"/>
      <c r="F29" s="331"/>
      <c r="G29" s="329"/>
      <c r="H29" s="329"/>
      <c r="I29" s="41">
        <f t="shared" si="1"/>
        <v>0</v>
      </c>
      <c r="J29" s="41">
        <f t="shared" si="2"/>
        <v>0</v>
      </c>
      <c r="K29" s="41">
        <f t="shared" si="3"/>
        <v>0</v>
      </c>
      <c r="L29" s="41">
        <f t="shared" si="4"/>
        <v>0</v>
      </c>
      <c r="M29" s="42">
        <f t="shared" si="7"/>
        <v>0.11</v>
      </c>
      <c r="N29" s="132">
        <f t="shared" si="5"/>
        <v>0</v>
      </c>
      <c r="O29" s="86"/>
      <c r="Q29" s="43">
        <v>17</v>
      </c>
      <c r="R29" s="328" t="str">
        <f t="shared" si="8"/>
        <v>Room/Type</v>
      </c>
      <c r="S29" s="474"/>
      <c r="T29" s="475"/>
      <c r="U29" s="476"/>
      <c r="V29" s="329"/>
      <c r="W29" s="329"/>
      <c r="X29" s="329"/>
      <c r="Y29" s="329"/>
      <c r="Z29" s="329"/>
      <c r="AA29" s="41">
        <f t="shared" si="6"/>
        <v>0</v>
      </c>
      <c r="AB29" s="135">
        <f t="shared" si="0"/>
        <v>0</v>
      </c>
    </row>
    <row r="30" spans="1:28" ht="18.75" x14ac:dyDescent="0.3">
      <c r="A30" s="43">
        <v>18</v>
      </c>
      <c r="B30" s="328" t="s">
        <v>59</v>
      </c>
      <c r="C30" s="329"/>
      <c r="D30" s="329"/>
      <c r="E30" s="329"/>
      <c r="F30" s="330"/>
      <c r="G30" s="329"/>
      <c r="H30" s="329"/>
      <c r="I30" s="41">
        <f t="shared" si="1"/>
        <v>0</v>
      </c>
      <c r="J30" s="41">
        <f t="shared" si="2"/>
        <v>0</v>
      </c>
      <c r="K30" s="41">
        <f t="shared" si="3"/>
        <v>0</v>
      </c>
      <c r="L30" s="41">
        <f t="shared" si="4"/>
        <v>0</v>
      </c>
      <c r="M30" s="42">
        <f t="shared" si="7"/>
        <v>0.11</v>
      </c>
      <c r="N30" s="132">
        <f t="shared" si="5"/>
        <v>0</v>
      </c>
      <c r="O30" s="86"/>
      <c r="Q30" s="43">
        <v>18</v>
      </c>
      <c r="R30" s="328" t="str">
        <f t="shared" si="8"/>
        <v>Room/Type</v>
      </c>
      <c r="S30" s="474"/>
      <c r="T30" s="475"/>
      <c r="U30" s="476"/>
      <c r="V30" s="329"/>
      <c r="W30" s="329"/>
      <c r="X30" s="329"/>
      <c r="Y30" s="329"/>
      <c r="Z30" s="329"/>
      <c r="AA30" s="41">
        <f t="shared" si="6"/>
        <v>0</v>
      </c>
      <c r="AB30" s="135">
        <f t="shared" si="0"/>
        <v>0</v>
      </c>
    </row>
    <row r="31" spans="1:28" ht="18.75" x14ac:dyDescent="0.3">
      <c r="A31" s="43">
        <v>19</v>
      </c>
      <c r="B31" s="328" t="s">
        <v>59</v>
      </c>
      <c r="C31" s="329"/>
      <c r="D31" s="329"/>
      <c r="E31" s="329"/>
      <c r="F31" s="331"/>
      <c r="G31" s="329"/>
      <c r="H31" s="329"/>
      <c r="I31" s="41">
        <f t="shared" si="1"/>
        <v>0</v>
      </c>
      <c r="J31" s="41">
        <f t="shared" si="2"/>
        <v>0</v>
      </c>
      <c r="K31" s="41">
        <f t="shared" si="3"/>
        <v>0</v>
      </c>
      <c r="L31" s="41">
        <f t="shared" si="4"/>
        <v>0</v>
      </c>
      <c r="M31" s="42">
        <f>$C$6</f>
        <v>0.11</v>
      </c>
      <c r="N31" s="132">
        <f t="shared" si="5"/>
        <v>0</v>
      </c>
      <c r="O31" s="86"/>
      <c r="Q31" s="43">
        <v>19</v>
      </c>
      <c r="R31" s="328" t="str">
        <f t="shared" si="8"/>
        <v>Room/Type</v>
      </c>
      <c r="S31" s="474"/>
      <c r="T31" s="475"/>
      <c r="U31" s="476"/>
      <c r="V31" s="329"/>
      <c r="W31" s="329"/>
      <c r="X31" s="329"/>
      <c r="Y31" s="329"/>
      <c r="Z31" s="329"/>
      <c r="AA31" s="41">
        <f t="shared" si="6"/>
        <v>0</v>
      </c>
      <c r="AB31" s="135">
        <f t="shared" si="0"/>
        <v>0</v>
      </c>
    </row>
    <row r="32" spans="1:28" ht="19.5" thickBot="1" x14ac:dyDescent="0.35">
      <c r="A32" s="128">
        <v>20</v>
      </c>
      <c r="B32" s="332" t="s">
        <v>59</v>
      </c>
      <c r="C32" s="318"/>
      <c r="D32" s="318"/>
      <c r="E32" s="318"/>
      <c r="F32" s="333"/>
      <c r="G32" s="318"/>
      <c r="H32" s="318"/>
      <c r="I32" s="14">
        <f t="shared" si="1"/>
        <v>0</v>
      </c>
      <c r="J32" s="14">
        <f t="shared" si="2"/>
        <v>0</v>
      </c>
      <c r="K32" s="14">
        <f t="shared" si="3"/>
        <v>0</v>
      </c>
      <c r="L32" s="14">
        <f t="shared" si="4"/>
        <v>0</v>
      </c>
      <c r="M32" s="31">
        <f t="shared" si="7"/>
        <v>0.11</v>
      </c>
      <c r="N32" s="133">
        <f t="shared" si="5"/>
        <v>0</v>
      </c>
      <c r="O32" s="86"/>
      <c r="Q32" s="129">
        <v>20</v>
      </c>
      <c r="R32" s="328" t="str">
        <f t="shared" si="8"/>
        <v>Room/Type</v>
      </c>
      <c r="S32" s="481"/>
      <c r="T32" s="482"/>
      <c r="U32" s="483"/>
      <c r="V32" s="318"/>
      <c r="W32" s="318"/>
      <c r="X32" s="318"/>
      <c r="Y32" s="318"/>
      <c r="Z32" s="318"/>
      <c r="AA32" s="41">
        <f t="shared" si="6"/>
        <v>0</v>
      </c>
      <c r="AB32" s="136">
        <f t="shared" si="0"/>
        <v>0</v>
      </c>
    </row>
    <row r="33" spans="1:28" x14ac:dyDescent="0.25">
      <c r="A33" s="319"/>
      <c r="B33" s="319"/>
      <c r="C33" s="319"/>
      <c r="D33" s="319"/>
      <c r="E33" s="319"/>
      <c r="F33" s="168"/>
      <c r="G33" s="168"/>
      <c r="H33" s="168"/>
      <c r="I33" s="168"/>
      <c r="J33" s="168"/>
      <c r="K33" s="168"/>
      <c r="L33" s="168"/>
      <c r="M33" s="168"/>
      <c r="N33" s="168"/>
      <c r="O33" s="168"/>
      <c r="P33" s="168"/>
      <c r="Q33" s="168"/>
    </row>
    <row r="34" spans="1:28" x14ac:dyDescent="0.25">
      <c r="A34" s="480" t="s">
        <v>134</v>
      </c>
      <c r="B34" s="480"/>
      <c r="C34" s="480"/>
      <c r="D34" s="480"/>
      <c r="E34" s="480"/>
      <c r="N34" s="23"/>
      <c r="O34" s="23"/>
      <c r="P34" s="25"/>
    </row>
    <row r="35" spans="1:28" x14ac:dyDescent="0.25">
      <c r="A35" s="372"/>
      <c r="B35" s="372"/>
      <c r="C35" s="372"/>
      <c r="D35" s="372"/>
      <c r="E35" s="372"/>
      <c r="N35" s="23"/>
      <c r="O35" s="23"/>
      <c r="P35" s="25"/>
    </row>
    <row r="36" spans="1:28" ht="18.75" x14ac:dyDescent="0.3">
      <c r="B36" s="49"/>
      <c r="C36" s="52"/>
      <c r="D36" s="52"/>
      <c r="E36" s="52"/>
      <c r="F36" s="52"/>
      <c r="G36" s="52"/>
      <c r="H36" s="52"/>
      <c r="I36" s="52"/>
      <c r="J36" s="52"/>
      <c r="L36" s="46"/>
      <c r="M36" s="300"/>
      <c r="V36" s="86"/>
      <c r="Z36" s="46"/>
      <c r="AA36" s="300"/>
    </row>
    <row r="37" spans="1:28" ht="23.25" x14ac:dyDescent="0.35">
      <c r="A37" s="301" t="s">
        <v>243</v>
      </c>
      <c r="B37" s="49"/>
      <c r="C37" s="52"/>
      <c r="D37" s="52"/>
      <c r="E37" s="52"/>
      <c r="F37" s="52"/>
      <c r="G37" s="52"/>
      <c r="H37" s="52"/>
      <c r="I37" s="52"/>
      <c r="J37" s="52"/>
      <c r="L37" s="46"/>
      <c r="M37" s="300"/>
      <c r="Q37" s="301" t="s">
        <v>233</v>
      </c>
      <c r="V37" s="86"/>
      <c r="Z37" s="46"/>
      <c r="AA37" s="300"/>
    </row>
    <row r="38" spans="1:28" ht="15.75" thickBot="1" x14ac:dyDescent="0.3">
      <c r="B38" s="81"/>
    </row>
    <row r="39" spans="1:28" ht="15.75" x14ac:dyDescent="0.25">
      <c r="A39" s="34"/>
      <c r="B39" s="35" t="s">
        <v>4</v>
      </c>
      <c r="C39" s="36"/>
      <c r="D39" s="37" t="s">
        <v>35</v>
      </c>
      <c r="E39" s="37" t="s">
        <v>36</v>
      </c>
      <c r="F39" s="37" t="s">
        <v>5</v>
      </c>
      <c r="G39" s="37" t="s">
        <v>6</v>
      </c>
      <c r="H39" s="37" t="s">
        <v>7</v>
      </c>
      <c r="I39" s="37" t="s">
        <v>8</v>
      </c>
      <c r="J39" s="37" t="s">
        <v>9</v>
      </c>
      <c r="K39" s="37" t="s">
        <v>39</v>
      </c>
      <c r="L39" s="37" t="s">
        <v>40</v>
      </c>
      <c r="M39" s="37" t="s">
        <v>107</v>
      </c>
      <c r="N39" s="112" t="s">
        <v>12</v>
      </c>
      <c r="O39" s="110"/>
      <c r="Q39" s="34"/>
      <c r="R39" s="35" t="s">
        <v>4</v>
      </c>
      <c r="S39" s="137"/>
      <c r="T39" s="137"/>
      <c r="U39" s="36"/>
      <c r="V39" s="37" t="s">
        <v>13</v>
      </c>
      <c r="W39" s="37" t="s">
        <v>14</v>
      </c>
      <c r="X39" s="37" t="s">
        <v>91</v>
      </c>
      <c r="Y39" s="37" t="s">
        <v>93</v>
      </c>
      <c r="Z39" s="37" t="s">
        <v>96</v>
      </c>
      <c r="AA39" s="37" t="s">
        <v>104</v>
      </c>
      <c r="AB39" s="112" t="s">
        <v>115</v>
      </c>
    </row>
    <row r="40" spans="1:28" ht="86.25" x14ac:dyDescent="0.25">
      <c r="A40" s="38" t="s">
        <v>15</v>
      </c>
      <c r="B40" s="323" t="s">
        <v>60</v>
      </c>
      <c r="C40" s="324" t="s">
        <v>32</v>
      </c>
      <c r="D40" s="324" t="s">
        <v>33</v>
      </c>
      <c r="E40" s="324" t="s">
        <v>38</v>
      </c>
      <c r="F40" s="324" t="s">
        <v>41</v>
      </c>
      <c r="G40" s="324" t="s">
        <v>37</v>
      </c>
      <c r="H40" s="324" t="s">
        <v>20</v>
      </c>
      <c r="I40" s="39" t="s">
        <v>108</v>
      </c>
      <c r="J40" s="39" t="s">
        <v>109</v>
      </c>
      <c r="K40" s="39" t="s">
        <v>110</v>
      </c>
      <c r="L40" s="39" t="s">
        <v>111</v>
      </c>
      <c r="M40" s="39" t="s">
        <v>116</v>
      </c>
      <c r="N40" s="130" t="s">
        <v>117</v>
      </c>
      <c r="O40" s="111"/>
      <c r="Q40" s="38" t="s">
        <v>15</v>
      </c>
      <c r="R40" s="323" t="s">
        <v>60</v>
      </c>
      <c r="S40" s="477" t="s">
        <v>97</v>
      </c>
      <c r="T40" s="478"/>
      <c r="U40" s="479"/>
      <c r="V40" s="324" t="s">
        <v>139</v>
      </c>
      <c r="W40" s="324" t="s">
        <v>127</v>
      </c>
      <c r="X40" s="324" t="s">
        <v>112</v>
      </c>
      <c r="Y40" s="324" t="s">
        <v>113</v>
      </c>
      <c r="Z40" s="324" t="s">
        <v>114</v>
      </c>
      <c r="AA40" s="104" t="s">
        <v>98</v>
      </c>
      <c r="AB40" s="134" t="s">
        <v>118</v>
      </c>
    </row>
    <row r="41" spans="1:28" ht="18.75" x14ac:dyDescent="0.3">
      <c r="A41" s="43">
        <v>21</v>
      </c>
      <c r="B41" s="328" t="s">
        <v>59</v>
      </c>
      <c r="C41" s="329"/>
      <c r="D41" s="329"/>
      <c r="E41" s="329"/>
      <c r="F41" s="330"/>
      <c r="G41" s="329"/>
      <c r="H41" s="329"/>
      <c r="I41" s="41">
        <f t="shared" ref="I41:I59" si="9">D41*E41*F41</f>
        <v>0</v>
      </c>
      <c r="J41" s="41">
        <f t="shared" ref="J41:J59" si="10">I41*G41</f>
        <v>0</v>
      </c>
      <c r="K41" s="41">
        <f t="shared" ref="K41:K59" si="11">J41/1000</f>
        <v>0</v>
      </c>
      <c r="L41" s="41">
        <f t="shared" ref="L41:L59" si="12">K41*H41</f>
        <v>0</v>
      </c>
      <c r="M41" s="42">
        <f>$C$6</f>
        <v>0.11</v>
      </c>
      <c r="N41" s="132">
        <f t="shared" ref="N41:N59" si="13">M41*L41</f>
        <v>0</v>
      </c>
      <c r="O41" s="86"/>
      <c r="Q41" s="43">
        <v>21</v>
      </c>
      <c r="R41" s="328" t="str">
        <f>B41</f>
        <v>Room/Type</v>
      </c>
      <c r="S41" s="497"/>
      <c r="T41" s="498"/>
      <c r="U41" s="499"/>
      <c r="V41" s="329"/>
      <c r="W41" s="329"/>
      <c r="X41" s="329"/>
      <c r="Y41" s="329"/>
      <c r="Z41" s="329"/>
      <c r="AA41" s="41">
        <f t="shared" ref="AA41:AA50" si="14">IF(V41="",0,L41-(V41*(E41-W41)*(F41-X41)*(G41-Y41)*(H41-Z41)/1000))</f>
        <v>0</v>
      </c>
      <c r="AB41" s="135">
        <f>AA41*M41</f>
        <v>0</v>
      </c>
    </row>
    <row r="42" spans="1:28" ht="18.75" x14ac:dyDescent="0.3">
      <c r="A42" s="43">
        <v>22</v>
      </c>
      <c r="B42" s="328" t="s">
        <v>59</v>
      </c>
      <c r="C42" s="329"/>
      <c r="D42" s="329"/>
      <c r="E42" s="329"/>
      <c r="F42" s="331"/>
      <c r="G42" s="329"/>
      <c r="H42" s="329"/>
      <c r="I42" s="41">
        <f t="shared" si="9"/>
        <v>0</v>
      </c>
      <c r="J42" s="41">
        <f t="shared" si="10"/>
        <v>0</v>
      </c>
      <c r="K42" s="41">
        <f t="shared" si="11"/>
        <v>0</v>
      </c>
      <c r="L42" s="41">
        <f t="shared" si="12"/>
        <v>0</v>
      </c>
      <c r="M42" s="42">
        <f t="shared" ref="M42:M59" si="15">$C$6</f>
        <v>0.11</v>
      </c>
      <c r="N42" s="132">
        <f t="shared" si="13"/>
        <v>0</v>
      </c>
      <c r="O42" s="86"/>
      <c r="Q42" s="43">
        <v>22</v>
      </c>
      <c r="R42" s="328" t="str">
        <f t="shared" ref="R42:R59" si="16">B42</f>
        <v>Room/Type</v>
      </c>
      <c r="S42" s="497"/>
      <c r="T42" s="498"/>
      <c r="U42" s="499"/>
      <c r="V42" s="329"/>
      <c r="W42" s="329"/>
      <c r="X42" s="329"/>
      <c r="Y42" s="329"/>
      <c r="Z42" s="329"/>
      <c r="AA42" s="41">
        <f t="shared" si="14"/>
        <v>0</v>
      </c>
      <c r="AB42" s="135">
        <f t="shared" ref="AB42:AB59" si="17">AA42*M42</f>
        <v>0</v>
      </c>
    </row>
    <row r="43" spans="1:28" ht="18.75" x14ac:dyDescent="0.3">
      <c r="A43" s="43">
        <v>23</v>
      </c>
      <c r="B43" s="328" t="s">
        <v>59</v>
      </c>
      <c r="C43" s="329"/>
      <c r="D43" s="329"/>
      <c r="E43" s="329"/>
      <c r="F43" s="330"/>
      <c r="G43" s="329"/>
      <c r="H43" s="329"/>
      <c r="I43" s="41">
        <f t="shared" si="9"/>
        <v>0</v>
      </c>
      <c r="J43" s="41">
        <f t="shared" si="10"/>
        <v>0</v>
      </c>
      <c r="K43" s="41">
        <f t="shared" si="11"/>
        <v>0</v>
      </c>
      <c r="L43" s="41">
        <f t="shared" si="12"/>
        <v>0</v>
      </c>
      <c r="M43" s="42">
        <f t="shared" si="15"/>
        <v>0.11</v>
      </c>
      <c r="N43" s="132">
        <f t="shared" si="13"/>
        <v>0</v>
      </c>
      <c r="O43" s="86"/>
      <c r="Q43" s="43">
        <v>23</v>
      </c>
      <c r="R43" s="328" t="str">
        <f t="shared" si="16"/>
        <v>Room/Type</v>
      </c>
      <c r="S43" s="474"/>
      <c r="T43" s="475"/>
      <c r="U43" s="476"/>
      <c r="V43" s="329"/>
      <c r="W43" s="329"/>
      <c r="X43" s="329"/>
      <c r="Y43" s="329"/>
      <c r="Z43" s="329"/>
      <c r="AA43" s="41">
        <f t="shared" si="14"/>
        <v>0</v>
      </c>
      <c r="AB43" s="135">
        <f t="shared" si="17"/>
        <v>0</v>
      </c>
    </row>
    <row r="44" spans="1:28" ht="18.75" x14ac:dyDescent="0.3">
      <c r="A44" s="43">
        <v>24</v>
      </c>
      <c r="B44" s="328" t="s">
        <v>59</v>
      </c>
      <c r="C44" s="329"/>
      <c r="D44" s="329"/>
      <c r="E44" s="329"/>
      <c r="F44" s="331"/>
      <c r="G44" s="329"/>
      <c r="H44" s="329"/>
      <c r="I44" s="41">
        <f t="shared" si="9"/>
        <v>0</v>
      </c>
      <c r="J44" s="41">
        <f t="shared" si="10"/>
        <v>0</v>
      </c>
      <c r="K44" s="41">
        <f t="shared" si="11"/>
        <v>0</v>
      </c>
      <c r="L44" s="41">
        <f t="shared" si="12"/>
        <v>0</v>
      </c>
      <c r="M44" s="42">
        <f t="shared" si="15"/>
        <v>0.11</v>
      </c>
      <c r="N44" s="132">
        <f t="shared" si="13"/>
        <v>0</v>
      </c>
      <c r="O44" s="86"/>
      <c r="Q44" s="43">
        <v>24</v>
      </c>
      <c r="R44" s="328" t="str">
        <f t="shared" si="16"/>
        <v>Room/Type</v>
      </c>
      <c r="S44" s="474"/>
      <c r="T44" s="475"/>
      <c r="U44" s="476"/>
      <c r="V44" s="329"/>
      <c r="W44" s="329"/>
      <c r="X44" s="329"/>
      <c r="Y44" s="329"/>
      <c r="Z44" s="329"/>
      <c r="AA44" s="41">
        <f t="shared" si="14"/>
        <v>0</v>
      </c>
      <c r="AB44" s="135">
        <f t="shared" si="17"/>
        <v>0</v>
      </c>
    </row>
    <row r="45" spans="1:28" ht="18.75" x14ac:dyDescent="0.3">
      <c r="A45" s="43">
        <v>25</v>
      </c>
      <c r="B45" s="328" t="s">
        <v>28</v>
      </c>
      <c r="C45" s="329"/>
      <c r="D45" s="329"/>
      <c r="E45" s="329"/>
      <c r="F45" s="330"/>
      <c r="G45" s="329"/>
      <c r="H45" s="329"/>
      <c r="I45" s="41">
        <f t="shared" si="9"/>
        <v>0</v>
      </c>
      <c r="J45" s="41">
        <f t="shared" si="10"/>
        <v>0</v>
      </c>
      <c r="K45" s="41">
        <f t="shared" si="11"/>
        <v>0</v>
      </c>
      <c r="L45" s="41">
        <f t="shared" si="12"/>
        <v>0</v>
      </c>
      <c r="M45" s="42">
        <f t="shared" si="15"/>
        <v>0.11</v>
      </c>
      <c r="N45" s="132">
        <f t="shared" si="13"/>
        <v>0</v>
      </c>
      <c r="O45" s="86"/>
      <c r="Q45" s="43">
        <v>25</v>
      </c>
      <c r="R45" s="328" t="str">
        <f t="shared" si="16"/>
        <v>Name/Type</v>
      </c>
      <c r="S45" s="474"/>
      <c r="T45" s="475"/>
      <c r="U45" s="476"/>
      <c r="V45" s="329"/>
      <c r="W45" s="329"/>
      <c r="X45" s="329"/>
      <c r="Y45" s="329"/>
      <c r="Z45" s="329"/>
      <c r="AA45" s="41">
        <f t="shared" si="14"/>
        <v>0</v>
      </c>
      <c r="AB45" s="135">
        <f t="shared" si="17"/>
        <v>0</v>
      </c>
    </row>
    <row r="46" spans="1:28" ht="18.75" x14ac:dyDescent="0.3">
      <c r="A46" s="43">
        <v>26</v>
      </c>
      <c r="B46" s="328" t="s">
        <v>59</v>
      </c>
      <c r="C46" s="329"/>
      <c r="D46" s="329"/>
      <c r="E46" s="329"/>
      <c r="F46" s="331"/>
      <c r="G46" s="329"/>
      <c r="H46" s="329"/>
      <c r="I46" s="41">
        <f t="shared" si="9"/>
        <v>0</v>
      </c>
      <c r="J46" s="41">
        <f t="shared" si="10"/>
        <v>0</v>
      </c>
      <c r="K46" s="41">
        <f t="shared" si="11"/>
        <v>0</v>
      </c>
      <c r="L46" s="41">
        <f t="shared" si="12"/>
        <v>0</v>
      </c>
      <c r="M46" s="42">
        <f t="shared" si="15"/>
        <v>0.11</v>
      </c>
      <c r="N46" s="132">
        <f t="shared" si="13"/>
        <v>0</v>
      </c>
      <c r="O46" s="86"/>
      <c r="Q46" s="43">
        <v>26</v>
      </c>
      <c r="R46" s="328" t="str">
        <f t="shared" si="16"/>
        <v>Room/Type</v>
      </c>
      <c r="S46" s="474"/>
      <c r="T46" s="475"/>
      <c r="U46" s="476"/>
      <c r="V46" s="329"/>
      <c r="W46" s="329"/>
      <c r="X46" s="329"/>
      <c r="Y46" s="329"/>
      <c r="Z46" s="329"/>
      <c r="AA46" s="41">
        <f>IF(V46="",0,L46-(V46*(E46-W46)*(F46-X46)*(G46-Y46)*(H46-Z46)/1000))</f>
        <v>0</v>
      </c>
      <c r="AB46" s="135">
        <f t="shared" si="17"/>
        <v>0</v>
      </c>
    </row>
    <row r="47" spans="1:28" ht="18.75" x14ac:dyDescent="0.3">
      <c r="A47" s="43">
        <v>27</v>
      </c>
      <c r="B47" s="328" t="s">
        <v>59</v>
      </c>
      <c r="C47" s="329"/>
      <c r="D47" s="329"/>
      <c r="E47" s="329"/>
      <c r="F47" s="330"/>
      <c r="G47" s="329"/>
      <c r="H47" s="329"/>
      <c r="I47" s="41">
        <f t="shared" si="9"/>
        <v>0</v>
      </c>
      <c r="J47" s="41">
        <f t="shared" si="10"/>
        <v>0</v>
      </c>
      <c r="K47" s="41">
        <f t="shared" si="11"/>
        <v>0</v>
      </c>
      <c r="L47" s="41">
        <f t="shared" si="12"/>
        <v>0</v>
      </c>
      <c r="M47" s="42">
        <f t="shared" si="15"/>
        <v>0.11</v>
      </c>
      <c r="N47" s="132">
        <f t="shared" si="13"/>
        <v>0</v>
      </c>
      <c r="O47" s="86"/>
      <c r="Q47" s="43">
        <v>27</v>
      </c>
      <c r="R47" s="328" t="str">
        <f t="shared" si="16"/>
        <v>Room/Type</v>
      </c>
      <c r="S47" s="474"/>
      <c r="T47" s="475"/>
      <c r="U47" s="476"/>
      <c r="V47" s="329"/>
      <c r="W47" s="329"/>
      <c r="X47" s="329"/>
      <c r="Y47" s="329"/>
      <c r="Z47" s="329"/>
      <c r="AA47" s="41">
        <f t="shared" si="14"/>
        <v>0</v>
      </c>
      <c r="AB47" s="135">
        <f t="shared" si="17"/>
        <v>0</v>
      </c>
    </row>
    <row r="48" spans="1:28" ht="18.75" x14ac:dyDescent="0.3">
      <c r="A48" s="43">
        <v>28</v>
      </c>
      <c r="B48" s="328" t="s">
        <v>59</v>
      </c>
      <c r="C48" s="329"/>
      <c r="D48" s="329"/>
      <c r="E48" s="329"/>
      <c r="F48" s="331"/>
      <c r="G48" s="329"/>
      <c r="H48" s="329"/>
      <c r="I48" s="41">
        <f t="shared" si="9"/>
        <v>0</v>
      </c>
      <c r="J48" s="41">
        <f t="shared" si="10"/>
        <v>0</v>
      </c>
      <c r="K48" s="41">
        <f t="shared" si="11"/>
        <v>0</v>
      </c>
      <c r="L48" s="41">
        <f t="shared" si="12"/>
        <v>0</v>
      </c>
      <c r="M48" s="42">
        <f t="shared" si="15"/>
        <v>0.11</v>
      </c>
      <c r="N48" s="132">
        <f t="shared" si="13"/>
        <v>0</v>
      </c>
      <c r="O48" s="86"/>
      <c r="Q48" s="43">
        <v>28</v>
      </c>
      <c r="R48" s="328" t="str">
        <f t="shared" si="16"/>
        <v>Room/Type</v>
      </c>
      <c r="S48" s="474"/>
      <c r="T48" s="475"/>
      <c r="U48" s="476"/>
      <c r="V48" s="329"/>
      <c r="W48" s="329"/>
      <c r="X48" s="329"/>
      <c r="Y48" s="329"/>
      <c r="Z48" s="329"/>
      <c r="AA48" s="41">
        <f t="shared" si="14"/>
        <v>0</v>
      </c>
      <c r="AB48" s="135">
        <f t="shared" si="17"/>
        <v>0</v>
      </c>
    </row>
    <row r="49" spans="1:28" ht="18.75" x14ac:dyDescent="0.3">
      <c r="A49" s="43">
        <v>29</v>
      </c>
      <c r="B49" s="328" t="s">
        <v>59</v>
      </c>
      <c r="C49" s="329"/>
      <c r="D49" s="329"/>
      <c r="E49" s="329"/>
      <c r="F49" s="330"/>
      <c r="G49" s="329"/>
      <c r="H49" s="329"/>
      <c r="I49" s="41">
        <f t="shared" si="9"/>
        <v>0</v>
      </c>
      <c r="J49" s="41">
        <f t="shared" si="10"/>
        <v>0</v>
      </c>
      <c r="K49" s="41">
        <f t="shared" si="11"/>
        <v>0</v>
      </c>
      <c r="L49" s="41">
        <f t="shared" si="12"/>
        <v>0</v>
      </c>
      <c r="M49" s="42">
        <f t="shared" si="15"/>
        <v>0.11</v>
      </c>
      <c r="N49" s="132">
        <f t="shared" si="13"/>
        <v>0</v>
      </c>
      <c r="O49" s="86"/>
      <c r="Q49" s="43">
        <v>29</v>
      </c>
      <c r="R49" s="328" t="str">
        <f t="shared" si="16"/>
        <v>Room/Type</v>
      </c>
      <c r="S49" s="474"/>
      <c r="T49" s="475"/>
      <c r="U49" s="476"/>
      <c r="V49" s="329"/>
      <c r="W49" s="329"/>
      <c r="X49" s="329"/>
      <c r="Y49" s="329"/>
      <c r="Z49" s="329"/>
      <c r="AA49" s="41">
        <f t="shared" si="14"/>
        <v>0</v>
      </c>
      <c r="AB49" s="135">
        <f t="shared" si="17"/>
        <v>0</v>
      </c>
    </row>
    <row r="50" spans="1:28" ht="18.75" x14ac:dyDescent="0.3">
      <c r="A50" s="43">
        <v>30</v>
      </c>
      <c r="B50" s="328" t="s">
        <v>28</v>
      </c>
      <c r="C50" s="329"/>
      <c r="D50" s="329"/>
      <c r="E50" s="329"/>
      <c r="F50" s="331"/>
      <c r="G50" s="329"/>
      <c r="H50" s="329"/>
      <c r="I50" s="41">
        <f t="shared" si="9"/>
        <v>0</v>
      </c>
      <c r="J50" s="41">
        <f t="shared" si="10"/>
        <v>0</v>
      </c>
      <c r="K50" s="41">
        <f t="shared" si="11"/>
        <v>0</v>
      </c>
      <c r="L50" s="41">
        <f t="shared" si="12"/>
        <v>0</v>
      </c>
      <c r="M50" s="42">
        <f t="shared" si="15"/>
        <v>0.11</v>
      </c>
      <c r="N50" s="132">
        <f t="shared" si="13"/>
        <v>0</v>
      </c>
      <c r="O50" s="86"/>
      <c r="Q50" s="43">
        <v>30</v>
      </c>
      <c r="R50" s="328" t="str">
        <f t="shared" si="16"/>
        <v>Name/Type</v>
      </c>
      <c r="S50" s="474"/>
      <c r="T50" s="475"/>
      <c r="U50" s="476"/>
      <c r="V50" s="329"/>
      <c r="W50" s="329"/>
      <c r="X50" s="329"/>
      <c r="Y50" s="329"/>
      <c r="Z50" s="329"/>
      <c r="AA50" s="41">
        <f t="shared" si="14"/>
        <v>0</v>
      </c>
      <c r="AB50" s="135">
        <f t="shared" si="17"/>
        <v>0</v>
      </c>
    </row>
    <row r="51" spans="1:28" ht="18.75" x14ac:dyDescent="0.3">
      <c r="A51" s="43">
        <v>31</v>
      </c>
      <c r="B51" s="328" t="s">
        <v>59</v>
      </c>
      <c r="C51" s="329"/>
      <c r="D51" s="329"/>
      <c r="E51" s="329"/>
      <c r="F51" s="330"/>
      <c r="G51" s="329"/>
      <c r="H51" s="329"/>
      <c r="I51" s="41">
        <f t="shared" si="9"/>
        <v>0</v>
      </c>
      <c r="J51" s="41">
        <f t="shared" si="10"/>
        <v>0</v>
      </c>
      <c r="K51" s="41">
        <f t="shared" si="11"/>
        <v>0</v>
      </c>
      <c r="L51" s="41">
        <f t="shared" si="12"/>
        <v>0</v>
      </c>
      <c r="M51" s="42">
        <f t="shared" si="15"/>
        <v>0.11</v>
      </c>
      <c r="N51" s="132">
        <f t="shared" si="13"/>
        <v>0</v>
      </c>
      <c r="O51" s="86"/>
      <c r="Q51" s="43">
        <v>31</v>
      </c>
      <c r="R51" s="328" t="str">
        <f t="shared" si="16"/>
        <v>Room/Type</v>
      </c>
      <c r="S51" s="474"/>
      <c r="T51" s="475"/>
      <c r="U51" s="476"/>
      <c r="V51" s="329"/>
      <c r="W51" s="329"/>
      <c r="X51" s="329"/>
      <c r="Y51" s="329"/>
      <c r="Z51" s="329"/>
      <c r="AA51" s="41">
        <f>IF(V51="",0,L51-(V51*(E51-W51)*(F51-X51)*(G51-Y51)*(H51-Z51)/1000))</f>
        <v>0</v>
      </c>
      <c r="AB51" s="135">
        <f t="shared" si="17"/>
        <v>0</v>
      </c>
    </row>
    <row r="52" spans="1:28" ht="18.75" x14ac:dyDescent="0.3">
      <c r="A52" s="43">
        <v>32</v>
      </c>
      <c r="B52" s="328" t="s">
        <v>59</v>
      </c>
      <c r="C52" s="329"/>
      <c r="D52" s="329"/>
      <c r="E52" s="329"/>
      <c r="F52" s="331"/>
      <c r="G52" s="329"/>
      <c r="H52" s="329"/>
      <c r="I52" s="41">
        <f t="shared" si="9"/>
        <v>0</v>
      </c>
      <c r="J52" s="41">
        <f t="shared" si="10"/>
        <v>0</v>
      </c>
      <c r="K52" s="41">
        <f t="shared" si="11"/>
        <v>0</v>
      </c>
      <c r="L52" s="41">
        <f t="shared" si="12"/>
        <v>0</v>
      </c>
      <c r="M52" s="42">
        <f t="shared" si="15"/>
        <v>0.11</v>
      </c>
      <c r="N52" s="132">
        <f t="shared" si="13"/>
        <v>0</v>
      </c>
      <c r="O52" s="86"/>
      <c r="Q52" s="43">
        <v>32</v>
      </c>
      <c r="R52" s="328" t="str">
        <f t="shared" si="16"/>
        <v>Room/Type</v>
      </c>
      <c r="S52" s="474"/>
      <c r="T52" s="475"/>
      <c r="U52" s="476"/>
      <c r="V52" s="329"/>
      <c r="W52" s="329"/>
      <c r="X52" s="329"/>
      <c r="Y52" s="329"/>
      <c r="Z52" s="329"/>
      <c r="AA52" s="41">
        <f>IF(V52="",0,L52-(V52*(E52-W52)*(F52-X52)*(G52-Y52)*(H52-Z52)/1000))</f>
        <v>0</v>
      </c>
      <c r="AB52" s="135">
        <f t="shared" si="17"/>
        <v>0</v>
      </c>
    </row>
    <row r="53" spans="1:28" ht="18.75" x14ac:dyDescent="0.3">
      <c r="A53" s="43">
        <v>33</v>
      </c>
      <c r="B53" s="328" t="s">
        <v>59</v>
      </c>
      <c r="C53" s="329"/>
      <c r="D53" s="329"/>
      <c r="E53" s="329"/>
      <c r="F53" s="330"/>
      <c r="G53" s="329"/>
      <c r="H53" s="329"/>
      <c r="I53" s="41">
        <f t="shared" si="9"/>
        <v>0</v>
      </c>
      <c r="J53" s="41">
        <f t="shared" si="10"/>
        <v>0</v>
      </c>
      <c r="K53" s="41">
        <f t="shared" si="11"/>
        <v>0</v>
      </c>
      <c r="L53" s="41">
        <f t="shared" si="12"/>
        <v>0</v>
      </c>
      <c r="M53" s="42">
        <f t="shared" si="15"/>
        <v>0.11</v>
      </c>
      <c r="N53" s="132">
        <f t="shared" si="13"/>
        <v>0</v>
      </c>
      <c r="O53" s="86"/>
      <c r="Q53" s="43">
        <v>33</v>
      </c>
      <c r="R53" s="328" t="str">
        <f t="shared" si="16"/>
        <v>Room/Type</v>
      </c>
      <c r="S53" s="474"/>
      <c r="T53" s="475"/>
      <c r="U53" s="476"/>
      <c r="V53" s="329"/>
      <c r="W53" s="329"/>
      <c r="X53" s="329"/>
      <c r="Y53" s="329"/>
      <c r="Z53" s="329"/>
      <c r="AA53" s="41">
        <f t="shared" ref="AA53:AA59" si="18">IF(V53="",0,L53-(V53*(E53-W53)*(F53-X53)*(G53-Y53)*(H53-Z53)/1000))</f>
        <v>0</v>
      </c>
      <c r="AB53" s="135">
        <f t="shared" si="17"/>
        <v>0</v>
      </c>
    </row>
    <row r="54" spans="1:28" ht="18.75" x14ac:dyDescent="0.3">
      <c r="A54" s="43">
        <v>34</v>
      </c>
      <c r="B54" s="328" t="s">
        <v>59</v>
      </c>
      <c r="C54" s="329"/>
      <c r="D54" s="329"/>
      <c r="E54" s="329"/>
      <c r="F54" s="331"/>
      <c r="G54" s="329"/>
      <c r="H54" s="329"/>
      <c r="I54" s="41">
        <f t="shared" si="9"/>
        <v>0</v>
      </c>
      <c r="J54" s="41">
        <f t="shared" si="10"/>
        <v>0</v>
      </c>
      <c r="K54" s="41">
        <f t="shared" si="11"/>
        <v>0</v>
      </c>
      <c r="L54" s="41">
        <f t="shared" si="12"/>
        <v>0</v>
      </c>
      <c r="M54" s="42">
        <f t="shared" si="15"/>
        <v>0.11</v>
      </c>
      <c r="N54" s="132">
        <f t="shared" si="13"/>
        <v>0</v>
      </c>
      <c r="O54" s="86"/>
      <c r="Q54" s="43">
        <v>34</v>
      </c>
      <c r="R54" s="328" t="str">
        <f t="shared" si="16"/>
        <v>Room/Type</v>
      </c>
      <c r="S54" s="474"/>
      <c r="T54" s="475"/>
      <c r="U54" s="476"/>
      <c r="V54" s="329"/>
      <c r="W54" s="329"/>
      <c r="X54" s="329"/>
      <c r="Y54" s="329"/>
      <c r="Z54" s="329"/>
      <c r="AA54" s="41">
        <f t="shared" si="18"/>
        <v>0</v>
      </c>
      <c r="AB54" s="135">
        <f t="shared" si="17"/>
        <v>0</v>
      </c>
    </row>
    <row r="55" spans="1:28" ht="18.75" x14ac:dyDescent="0.3">
      <c r="A55" s="43">
        <v>35</v>
      </c>
      <c r="B55" s="328" t="s">
        <v>28</v>
      </c>
      <c r="C55" s="329"/>
      <c r="D55" s="329"/>
      <c r="E55" s="329"/>
      <c r="F55" s="330"/>
      <c r="G55" s="329"/>
      <c r="H55" s="329"/>
      <c r="I55" s="41">
        <f t="shared" si="9"/>
        <v>0</v>
      </c>
      <c r="J55" s="41">
        <f t="shared" si="10"/>
        <v>0</v>
      </c>
      <c r="K55" s="41">
        <f t="shared" si="11"/>
        <v>0</v>
      </c>
      <c r="L55" s="41">
        <f t="shared" si="12"/>
        <v>0</v>
      </c>
      <c r="M55" s="42">
        <f t="shared" si="15"/>
        <v>0.11</v>
      </c>
      <c r="N55" s="132">
        <f t="shared" si="13"/>
        <v>0</v>
      </c>
      <c r="O55" s="86"/>
      <c r="Q55" s="43">
        <v>35</v>
      </c>
      <c r="R55" s="328" t="str">
        <f t="shared" si="16"/>
        <v>Name/Type</v>
      </c>
      <c r="S55" s="474"/>
      <c r="T55" s="475"/>
      <c r="U55" s="476"/>
      <c r="V55" s="329"/>
      <c r="W55" s="329"/>
      <c r="X55" s="329"/>
      <c r="Y55" s="329"/>
      <c r="Z55" s="329"/>
      <c r="AA55" s="41">
        <f t="shared" si="18"/>
        <v>0</v>
      </c>
      <c r="AB55" s="135">
        <f t="shared" si="17"/>
        <v>0</v>
      </c>
    </row>
    <row r="56" spans="1:28" ht="18.75" x14ac:dyDescent="0.3">
      <c r="A56" s="43">
        <v>36</v>
      </c>
      <c r="B56" s="328" t="s">
        <v>59</v>
      </c>
      <c r="C56" s="329"/>
      <c r="D56" s="329"/>
      <c r="E56" s="329"/>
      <c r="F56" s="331"/>
      <c r="G56" s="329"/>
      <c r="H56" s="329"/>
      <c r="I56" s="41">
        <f t="shared" si="9"/>
        <v>0</v>
      </c>
      <c r="J56" s="41">
        <f t="shared" si="10"/>
        <v>0</v>
      </c>
      <c r="K56" s="41">
        <f t="shared" si="11"/>
        <v>0</v>
      </c>
      <c r="L56" s="41">
        <f t="shared" si="12"/>
        <v>0</v>
      </c>
      <c r="M56" s="42">
        <f t="shared" si="15"/>
        <v>0.11</v>
      </c>
      <c r="N56" s="132">
        <f t="shared" si="13"/>
        <v>0</v>
      </c>
      <c r="O56" s="86"/>
      <c r="Q56" s="43">
        <v>36</v>
      </c>
      <c r="R56" s="328" t="str">
        <f t="shared" si="16"/>
        <v>Room/Type</v>
      </c>
      <c r="S56" s="474"/>
      <c r="T56" s="475"/>
      <c r="U56" s="476"/>
      <c r="V56" s="329"/>
      <c r="W56" s="329"/>
      <c r="X56" s="329"/>
      <c r="Y56" s="329"/>
      <c r="Z56" s="329"/>
      <c r="AA56" s="41">
        <f t="shared" si="18"/>
        <v>0</v>
      </c>
      <c r="AB56" s="135">
        <f t="shared" si="17"/>
        <v>0</v>
      </c>
    </row>
    <row r="57" spans="1:28" ht="18.75" x14ac:dyDescent="0.3">
      <c r="A57" s="43">
        <v>37</v>
      </c>
      <c r="B57" s="328" t="s">
        <v>59</v>
      </c>
      <c r="C57" s="329"/>
      <c r="D57" s="329"/>
      <c r="E57" s="329"/>
      <c r="F57" s="330"/>
      <c r="G57" s="329"/>
      <c r="H57" s="329"/>
      <c r="I57" s="41">
        <f t="shared" si="9"/>
        <v>0</v>
      </c>
      <c r="J57" s="41">
        <f t="shared" si="10"/>
        <v>0</v>
      </c>
      <c r="K57" s="41">
        <f t="shared" si="11"/>
        <v>0</v>
      </c>
      <c r="L57" s="41">
        <f t="shared" si="12"/>
        <v>0</v>
      </c>
      <c r="M57" s="42">
        <f t="shared" si="15"/>
        <v>0.11</v>
      </c>
      <c r="N57" s="132">
        <f t="shared" si="13"/>
        <v>0</v>
      </c>
      <c r="O57" s="86"/>
      <c r="Q57" s="43">
        <v>37</v>
      </c>
      <c r="R57" s="328" t="str">
        <f t="shared" si="16"/>
        <v>Room/Type</v>
      </c>
      <c r="S57" s="474"/>
      <c r="T57" s="475"/>
      <c r="U57" s="476"/>
      <c r="V57" s="329"/>
      <c r="W57" s="329"/>
      <c r="X57" s="329"/>
      <c r="Y57" s="329"/>
      <c r="Z57" s="329"/>
      <c r="AA57" s="41">
        <f t="shared" si="18"/>
        <v>0</v>
      </c>
      <c r="AB57" s="135">
        <f t="shared" si="17"/>
        <v>0</v>
      </c>
    </row>
    <row r="58" spans="1:28" ht="18.75" x14ac:dyDescent="0.3">
      <c r="A58" s="43">
        <v>38</v>
      </c>
      <c r="B58" s="328" t="s">
        <v>59</v>
      </c>
      <c r="C58" s="329"/>
      <c r="D58" s="329"/>
      <c r="E58" s="329"/>
      <c r="F58" s="331"/>
      <c r="G58" s="329"/>
      <c r="H58" s="329"/>
      <c r="I58" s="41">
        <f t="shared" si="9"/>
        <v>0</v>
      </c>
      <c r="J58" s="41">
        <f t="shared" si="10"/>
        <v>0</v>
      </c>
      <c r="K58" s="41">
        <f t="shared" si="11"/>
        <v>0</v>
      </c>
      <c r="L58" s="41">
        <f t="shared" si="12"/>
        <v>0</v>
      </c>
      <c r="M58" s="42">
        <f>$C$6</f>
        <v>0.11</v>
      </c>
      <c r="N58" s="132">
        <f t="shared" si="13"/>
        <v>0</v>
      </c>
      <c r="O58" s="86"/>
      <c r="Q58" s="43">
        <v>38</v>
      </c>
      <c r="R58" s="328" t="str">
        <f t="shared" si="16"/>
        <v>Room/Type</v>
      </c>
      <c r="S58" s="474"/>
      <c r="T58" s="475"/>
      <c r="U58" s="476"/>
      <c r="V58" s="329"/>
      <c r="W58" s="329"/>
      <c r="X58" s="329"/>
      <c r="Y58" s="329"/>
      <c r="Z58" s="329"/>
      <c r="AA58" s="41">
        <f t="shared" si="18"/>
        <v>0</v>
      </c>
      <c r="AB58" s="135">
        <f t="shared" si="17"/>
        <v>0</v>
      </c>
    </row>
    <row r="59" spans="1:28" ht="19.5" thickBot="1" x14ac:dyDescent="0.35">
      <c r="A59" s="43">
        <v>39</v>
      </c>
      <c r="B59" s="332" t="s">
        <v>59</v>
      </c>
      <c r="C59" s="318"/>
      <c r="D59" s="318"/>
      <c r="E59" s="318"/>
      <c r="F59" s="333"/>
      <c r="G59" s="318"/>
      <c r="H59" s="318"/>
      <c r="I59" s="14">
        <f t="shared" si="9"/>
        <v>0</v>
      </c>
      <c r="J59" s="14">
        <f t="shared" si="10"/>
        <v>0</v>
      </c>
      <c r="K59" s="14">
        <f t="shared" si="11"/>
        <v>0</v>
      </c>
      <c r="L59" s="14">
        <f t="shared" si="12"/>
        <v>0</v>
      </c>
      <c r="M59" s="31">
        <f t="shared" si="15"/>
        <v>0.11</v>
      </c>
      <c r="N59" s="133">
        <f t="shared" si="13"/>
        <v>0</v>
      </c>
      <c r="O59" s="86"/>
      <c r="Q59" s="43">
        <v>39</v>
      </c>
      <c r="R59" s="328" t="str">
        <f t="shared" si="16"/>
        <v>Room/Type</v>
      </c>
      <c r="S59" s="481"/>
      <c r="T59" s="482"/>
      <c r="U59" s="483"/>
      <c r="V59" s="318"/>
      <c r="W59" s="318"/>
      <c r="X59" s="318"/>
      <c r="Y59" s="318"/>
      <c r="Z59" s="318"/>
      <c r="AA59" s="41">
        <f t="shared" si="18"/>
        <v>0</v>
      </c>
      <c r="AB59" s="136">
        <f t="shared" si="17"/>
        <v>0</v>
      </c>
    </row>
    <row r="60" spans="1:28" x14ac:dyDescent="0.25">
      <c r="A60" s="319"/>
      <c r="B60" s="319"/>
      <c r="C60" s="319"/>
      <c r="D60" s="319"/>
      <c r="E60" s="319"/>
      <c r="F60" s="168"/>
      <c r="G60" s="168"/>
      <c r="H60" s="168"/>
      <c r="I60" s="168"/>
      <c r="J60" s="168"/>
      <c r="K60" s="168"/>
      <c r="L60" s="168"/>
      <c r="M60" s="168"/>
      <c r="N60" s="168"/>
      <c r="O60" s="168"/>
      <c r="P60" s="168"/>
      <c r="Q60" s="168"/>
    </row>
    <row r="61" spans="1:28" x14ac:dyDescent="0.25">
      <c r="A61" s="480" t="s">
        <v>134</v>
      </c>
      <c r="B61" s="480"/>
      <c r="C61" s="480"/>
      <c r="D61" s="480"/>
      <c r="E61" s="480"/>
      <c r="N61" s="23"/>
      <c r="O61" s="23"/>
      <c r="P61" s="25"/>
    </row>
    <row r="78" spans="1:28" ht="23.25" x14ac:dyDescent="0.35">
      <c r="A78" s="301" t="s">
        <v>243</v>
      </c>
      <c r="B78" s="49"/>
      <c r="C78" s="52"/>
      <c r="D78" s="52"/>
      <c r="E78" s="52"/>
      <c r="F78" s="52"/>
      <c r="G78" s="52"/>
      <c r="H78" s="52"/>
      <c r="I78" s="52"/>
      <c r="J78" s="52"/>
      <c r="L78" s="46"/>
      <c r="M78" s="300"/>
      <c r="Q78" s="301" t="s">
        <v>233</v>
      </c>
      <c r="V78" s="86"/>
      <c r="Z78" s="46"/>
      <c r="AA78" s="300"/>
    </row>
    <row r="79" spans="1:28" ht="15.75" thickBot="1" x14ac:dyDescent="0.3">
      <c r="B79" s="81"/>
    </row>
    <row r="80" spans="1:28" ht="15.75" x14ac:dyDescent="0.25">
      <c r="A80" s="34"/>
      <c r="B80" s="35" t="s">
        <v>4</v>
      </c>
      <c r="C80" s="36"/>
      <c r="D80" s="37" t="s">
        <v>35</v>
      </c>
      <c r="E80" s="37" t="s">
        <v>36</v>
      </c>
      <c r="F80" s="37" t="s">
        <v>5</v>
      </c>
      <c r="G80" s="37" t="s">
        <v>6</v>
      </c>
      <c r="H80" s="37" t="s">
        <v>7</v>
      </c>
      <c r="I80" s="37" t="s">
        <v>8</v>
      </c>
      <c r="J80" s="37" t="s">
        <v>9</v>
      </c>
      <c r="K80" s="37" t="s">
        <v>39</v>
      </c>
      <c r="L80" s="37" t="s">
        <v>40</v>
      </c>
      <c r="M80" s="37" t="s">
        <v>107</v>
      </c>
      <c r="N80" s="112" t="s">
        <v>12</v>
      </c>
      <c r="O80" s="110"/>
      <c r="Q80" s="34"/>
      <c r="R80" s="35" t="s">
        <v>4</v>
      </c>
      <c r="S80" s="137"/>
      <c r="T80" s="137"/>
      <c r="U80" s="36"/>
      <c r="V80" s="37" t="s">
        <v>13</v>
      </c>
      <c r="W80" s="37" t="s">
        <v>14</v>
      </c>
      <c r="X80" s="37" t="s">
        <v>91</v>
      </c>
      <c r="Y80" s="37" t="s">
        <v>93</v>
      </c>
      <c r="Z80" s="37" t="s">
        <v>96</v>
      </c>
      <c r="AA80" s="37" t="s">
        <v>104</v>
      </c>
      <c r="AB80" s="112" t="s">
        <v>115</v>
      </c>
    </row>
    <row r="81" spans="1:28" ht="86.25" x14ac:dyDescent="0.25">
      <c r="A81" s="38" t="s">
        <v>15</v>
      </c>
      <c r="B81" s="323" t="s">
        <v>60</v>
      </c>
      <c r="C81" s="324" t="s">
        <v>32</v>
      </c>
      <c r="D81" s="324" t="s">
        <v>33</v>
      </c>
      <c r="E81" s="324" t="s">
        <v>38</v>
      </c>
      <c r="F81" s="324" t="s">
        <v>41</v>
      </c>
      <c r="G81" s="324" t="s">
        <v>37</v>
      </c>
      <c r="H81" s="324" t="s">
        <v>20</v>
      </c>
      <c r="I81" s="39" t="s">
        <v>108</v>
      </c>
      <c r="J81" s="39" t="s">
        <v>109</v>
      </c>
      <c r="K81" s="39" t="s">
        <v>110</v>
      </c>
      <c r="L81" s="39" t="s">
        <v>111</v>
      </c>
      <c r="M81" s="39" t="s">
        <v>116</v>
      </c>
      <c r="N81" s="130" t="s">
        <v>117</v>
      </c>
      <c r="O81" s="111"/>
      <c r="Q81" s="38" t="s">
        <v>15</v>
      </c>
      <c r="R81" s="323" t="s">
        <v>60</v>
      </c>
      <c r="S81" s="477" t="s">
        <v>97</v>
      </c>
      <c r="T81" s="478"/>
      <c r="U81" s="479"/>
      <c r="V81" s="324" t="s">
        <v>139</v>
      </c>
      <c r="W81" s="324" t="s">
        <v>127</v>
      </c>
      <c r="X81" s="324" t="s">
        <v>112</v>
      </c>
      <c r="Y81" s="324" t="s">
        <v>113</v>
      </c>
      <c r="Z81" s="324" t="s">
        <v>114</v>
      </c>
      <c r="AA81" s="104" t="s">
        <v>98</v>
      </c>
      <c r="AB81" s="134" t="s">
        <v>118</v>
      </c>
    </row>
    <row r="82" spans="1:28" ht="18.75" x14ac:dyDescent="0.3">
      <c r="A82" s="43">
        <v>40</v>
      </c>
      <c r="B82" s="328" t="s">
        <v>59</v>
      </c>
      <c r="C82" s="329"/>
      <c r="D82" s="329"/>
      <c r="E82" s="329"/>
      <c r="F82" s="330"/>
      <c r="G82" s="329"/>
      <c r="H82" s="329"/>
      <c r="I82" s="41">
        <f t="shared" ref="I82:I100" si="19">D82*E82*F82</f>
        <v>0</v>
      </c>
      <c r="J82" s="41">
        <f t="shared" ref="J82:J100" si="20">I82*G82</f>
        <v>0</v>
      </c>
      <c r="K82" s="41">
        <f t="shared" ref="K82:K100" si="21">J82/1000</f>
        <v>0</v>
      </c>
      <c r="L82" s="41">
        <f t="shared" ref="L82:L100" si="22">K82*H82</f>
        <v>0</v>
      </c>
      <c r="M82" s="42">
        <f>$C$6</f>
        <v>0.11</v>
      </c>
      <c r="N82" s="132">
        <f t="shared" ref="N82:N100" si="23">M82*L82</f>
        <v>0</v>
      </c>
      <c r="O82" s="86"/>
      <c r="Q82" s="43">
        <v>40</v>
      </c>
      <c r="R82" s="328" t="str">
        <f>B82</f>
        <v>Room/Type</v>
      </c>
      <c r="S82" s="497"/>
      <c r="T82" s="498"/>
      <c r="U82" s="499"/>
      <c r="V82" s="329"/>
      <c r="W82" s="329"/>
      <c r="X82" s="329"/>
      <c r="Y82" s="329"/>
      <c r="Z82" s="329"/>
      <c r="AA82" s="41">
        <f t="shared" ref="AA82:AA91" si="24">IF(V82="",0,L82-(V82*(E82-W82)*(F82-X82)*(G82-Y82)*(H82-Z82)/1000))</f>
        <v>0</v>
      </c>
      <c r="AB82" s="135">
        <f>AA82*M82</f>
        <v>0</v>
      </c>
    </row>
    <row r="83" spans="1:28" ht="18.75" x14ac:dyDescent="0.3">
      <c r="A83" s="43">
        <v>41</v>
      </c>
      <c r="B83" s="328" t="s">
        <v>59</v>
      </c>
      <c r="C83" s="329"/>
      <c r="D83" s="329"/>
      <c r="E83" s="329"/>
      <c r="F83" s="331"/>
      <c r="G83" s="329"/>
      <c r="H83" s="329"/>
      <c r="I83" s="41">
        <f t="shared" si="19"/>
        <v>0</v>
      </c>
      <c r="J83" s="41">
        <f t="shared" si="20"/>
        <v>0</v>
      </c>
      <c r="K83" s="41">
        <f t="shared" si="21"/>
        <v>0</v>
      </c>
      <c r="L83" s="41">
        <f t="shared" si="22"/>
        <v>0</v>
      </c>
      <c r="M83" s="42">
        <f t="shared" ref="M83:M100" si="25">$C$6</f>
        <v>0.11</v>
      </c>
      <c r="N83" s="132">
        <f t="shared" si="23"/>
        <v>0</v>
      </c>
      <c r="O83" s="86"/>
      <c r="Q83" s="43">
        <v>41</v>
      </c>
      <c r="R83" s="328" t="str">
        <f t="shared" ref="R83:R100" si="26">B83</f>
        <v>Room/Type</v>
      </c>
      <c r="S83" s="497"/>
      <c r="T83" s="498"/>
      <c r="U83" s="499"/>
      <c r="V83" s="329"/>
      <c r="W83" s="329"/>
      <c r="X83" s="329"/>
      <c r="Y83" s="329"/>
      <c r="Z83" s="329"/>
      <c r="AA83" s="41">
        <f t="shared" si="24"/>
        <v>0</v>
      </c>
      <c r="AB83" s="135">
        <f t="shared" ref="AB83:AB100" si="27">AA83*M83</f>
        <v>0</v>
      </c>
    </row>
    <row r="84" spans="1:28" ht="18.75" x14ac:dyDescent="0.3">
      <c r="A84" s="43">
        <v>42</v>
      </c>
      <c r="B84" s="328" t="s">
        <v>59</v>
      </c>
      <c r="C84" s="329"/>
      <c r="D84" s="329"/>
      <c r="E84" s="329"/>
      <c r="F84" s="330"/>
      <c r="G84" s="329"/>
      <c r="H84" s="329"/>
      <c r="I84" s="41">
        <f t="shared" si="19"/>
        <v>0</v>
      </c>
      <c r="J84" s="41">
        <f t="shared" si="20"/>
        <v>0</v>
      </c>
      <c r="K84" s="41">
        <f t="shared" si="21"/>
        <v>0</v>
      </c>
      <c r="L84" s="41">
        <f t="shared" si="22"/>
        <v>0</v>
      </c>
      <c r="M84" s="42">
        <f t="shared" si="25"/>
        <v>0.11</v>
      </c>
      <c r="N84" s="132">
        <f t="shared" si="23"/>
        <v>0</v>
      </c>
      <c r="O84" s="86"/>
      <c r="Q84" s="43">
        <v>42</v>
      </c>
      <c r="R84" s="328" t="str">
        <f t="shared" si="26"/>
        <v>Room/Type</v>
      </c>
      <c r="S84" s="474"/>
      <c r="T84" s="475"/>
      <c r="U84" s="476"/>
      <c r="V84" s="329"/>
      <c r="W84" s="329"/>
      <c r="X84" s="329"/>
      <c r="Y84" s="329"/>
      <c r="Z84" s="329"/>
      <c r="AA84" s="41">
        <f t="shared" si="24"/>
        <v>0</v>
      </c>
      <c r="AB84" s="135">
        <f t="shared" si="27"/>
        <v>0</v>
      </c>
    </row>
    <row r="85" spans="1:28" ht="18.75" x14ac:dyDescent="0.3">
      <c r="A85" s="43">
        <v>43</v>
      </c>
      <c r="B85" s="328" t="s">
        <v>59</v>
      </c>
      <c r="C85" s="329"/>
      <c r="D85" s="329"/>
      <c r="E85" s="329"/>
      <c r="F85" s="331"/>
      <c r="G85" s="329"/>
      <c r="H85" s="329"/>
      <c r="I85" s="41">
        <f t="shared" si="19"/>
        <v>0</v>
      </c>
      <c r="J85" s="41">
        <f t="shared" si="20"/>
        <v>0</v>
      </c>
      <c r="K85" s="41">
        <f t="shared" si="21"/>
        <v>0</v>
      </c>
      <c r="L85" s="41">
        <f t="shared" si="22"/>
        <v>0</v>
      </c>
      <c r="M85" s="42">
        <f t="shared" si="25"/>
        <v>0.11</v>
      </c>
      <c r="N85" s="132">
        <f t="shared" si="23"/>
        <v>0</v>
      </c>
      <c r="O85" s="86"/>
      <c r="Q85" s="43">
        <v>43</v>
      </c>
      <c r="R85" s="328" t="str">
        <f t="shared" si="26"/>
        <v>Room/Type</v>
      </c>
      <c r="S85" s="474"/>
      <c r="T85" s="475"/>
      <c r="U85" s="476"/>
      <c r="V85" s="329"/>
      <c r="W85" s="329"/>
      <c r="X85" s="329"/>
      <c r="Y85" s="329"/>
      <c r="Z85" s="329"/>
      <c r="AA85" s="41">
        <f t="shared" si="24"/>
        <v>0</v>
      </c>
      <c r="AB85" s="135">
        <f t="shared" si="27"/>
        <v>0</v>
      </c>
    </row>
    <row r="86" spans="1:28" ht="18.75" x14ac:dyDescent="0.3">
      <c r="A86" s="43">
        <v>44</v>
      </c>
      <c r="B86" s="328" t="s">
        <v>28</v>
      </c>
      <c r="C86" s="329"/>
      <c r="D86" s="329"/>
      <c r="E86" s="329"/>
      <c r="F86" s="330"/>
      <c r="G86" s="329"/>
      <c r="H86" s="329"/>
      <c r="I86" s="41">
        <f t="shared" si="19"/>
        <v>0</v>
      </c>
      <c r="J86" s="41">
        <f t="shared" si="20"/>
        <v>0</v>
      </c>
      <c r="K86" s="41">
        <f t="shared" si="21"/>
        <v>0</v>
      </c>
      <c r="L86" s="41">
        <f t="shared" si="22"/>
        <v>0</v>
      </c>
      <c r="M86" s="42">
        <f t="shared" si="25"/>
        <v>0.11</v>
      </c>
      <c r="N86" s="132">
        <f t="shared" si="23"/>
        <v>0</v>
      </c>
      <c r="O86" s="86"/>
      <c r="Q86" s="43">
        <v>44</v>
      </c>
      <c r="R86" s="328" t="str">
        <f t="shared" si="26"/>
        <v>Name/Type</v>
      </c>
      <c r="S86" s="474"/>
      <c r="T86" s="475"/>
      <c r="U86" s="476"/>
      <c r="V86" s="329"/>
      <c r="W86" s="329"/>
      <c r="X86" s="329"/>
      <c r="Y86" s="329"/>
      <c r="Z86" s="329"/>
      <c r="AA86" s="41">
        <f t="shared" si="24"/>
        <v>0</v>
      </c>
      <c r="AB86" s="135">
        <f t="shared" si="27"/>
        <v>0</v>
      </c>
    </row>
    <row r="87" spans="1:28" ht="18.75" x14ac:dyDescent="0.3">
      <c r="A87" s="43">
        <v>45</v>
      </c>
      <c r="B87" s="328" t="s">
        <v>59</v>
      </c>
      <c r="C87" s="329"/>
      <c r="D87" s="329"/>
      <c r="E87" s="329"/>
      <c r="F87" s="331"/>
      <c r="G87" s="329"/>
      <c r="H87" s="329"/>
      <c r="I87" s="41">
        <f t="shared" si="19"/>
        <v>0</v>
      </c>
      <c r="J87" s="41">
        <f t="shared" si="20"/>
        <v>0</v>
      </c>
      <c r="K87" s="41">
        <f t="shared" si="21"/>
        <v>0</v>
      </c>
      <c r="L87" s="41">
        <f t="shared" si="22"/>
        <v>0</v>
      </c>
      <c r="M87" s="42">
        <f t="shared" si="25"/>
        <v>0.11</v>
      </c>
      <c r="N87" s="132">
        <f t="shared" si="23"/>
        <v>0</v>
      </c>
      <c r="O87" s="86"/>
      <c r="Q87" s="43">
        <v>45</v>
      </c>
      <c r="R87" s="328" t="str">
        <f t="shared" si="26"/>
        <v>Room/Type</v>
      </c>
      <c r="S87" s="474"/>
      <c r="T87" s="475"/>
      <c r="U87" s="476"/>
      <c r="V87" s="329"/>
      <c r="W87" s="329"/>
      <c r="X87" s="329"/>
      <c r="Y87" s="329"/>
      <c r="Z87" s="329"/>
      <c r="AA87" s="41">
        <f t="shared" si="24"/>
        <v>0</v>
      </c>
      <c r="AB87" s="135">
        <f t="shared" si="27"/>
        <v>0</v>
      </c>
    </row>
    <row r="88" spans="1:28" ht="18.75" x14ac:dyDescent="0.3">
      <c r="A88" s="43">
        <v>46</v>
      </c>
      <c r="B88" s="328" t="s">
        <v>59</v>
      </c>
      <c r="C88" s="329"/>
      <c r="D88" s="329"/>
      <c r="E88" s="329"/>
      <c r="F88" s="330"/>
      <c r="G88" s="329"/>
      <c r="H88" s="329"/>
      <c r="I88" s="41">
        <f t="shared" si="19"/>
        <v>0</v>
      </c>
      <c r="J88" s="41">
        <f t="shared" si="20"/>
        <v>0</v>
      </c>
      <c r="K88" s="41">
        <f t="shared" si="21"/>
        <v>0</v>
      </c>
      <c r="L88" s="41">
        <f t="shared" si="22"/>
        <v>0</v>
      </c>
      <c r="M88" s="42">
        <f t="shared" si="25"/>
        <v>0.11</v>
      </c>
      <c r="N88" s="132">
        <f t="shared" si="23"/>
        <v>0</v>
      </c>
      <c r="O88" s="86"/>
      <c r="Q88" s="43">
        <v>46</v>
      </c>
      <c r="R88" s="328" t="str">
        <f t="shared" si="26"/>
        <v>Room/Type</v>
      </c>
      <c r="S88" s="474"/>
      <c r="T88" s="475"/>
      <c r="U88" s="476"/>
      <c r="V88" s="329"/>
      <c r="W88" s="329"/>
      <c r="X88" s="329"/>
      <c r="Y88" s="329"/>
      <c r="Z88" s="329"/>
      <c r="AA88" s="41">
        <f t="shared" si="24"/>
        <v>0</v>
      </c>
      <c r="AB88" s="135">
        <f t="shared" si="27"/>
        <v>0</v>
      </c>
    </row>
    <row r="89" spans="1:28" ht="18.75" x14ac:dyDescent="0.3">
      <c r="A89" s="43">
        <v>47</v>
      </c>
      <c r="B89" s="328" t="s">
        <v>59</v>
      </c>
      <c r="C89" s="329"/>
      <c r="D89" s="329"/>
      <c r="E89" s="329"/>
      <c r="F89" s="331"/>
      <c r="G89" s="329"/>
      <c r="H89" s="329"/>
      <c r="I89" s="41">
        <f t="shared" si="19"/>
        <v>0</v>
      </c>
      <c r="J89" s="41">
        <f t="shared" si="20"/>
        <v>0</v>
      </c>
      <c r="K89" s="41">
        <f t="shared" si="21"/>
        <v>0</v>
      </c>
      <c r="L89" s="41">
        <f t="shared" si="22"/>
        <v>0</v>
      </c>
      <c r="M89" s="42">
        <f t="shared" si="25"/>
        <v>0.11</v>
      </c>
      <c r="N89" s="132">
        <f t="shared" si="23"/>
        <v>0</v>
      </c>
      <c r="O89" s="86"/>
      <c r="Q89" s="43">
        <v>47</v>
      </c>
      <c r="R89" s="328" t="str">
        <f t="shared" si="26"/>
        <v>Room/Type</v>
      </c>
      <c r="S89" s="474"/>
      <c r="T89" s="475"/>
      <c r="U89" s="476"/>
      <c r="V89" s="329"/>
      <c r="W89" s="329"/>
      <c r="X89" s="329"/>
      <c r="Y89" s="329"/>
      <c r="Z89" s="329"/>
      <c r="AA89" s="41">
        <f t="shared" si="24"/>
        <v>0</v>
      </c>
      <c r="AB89" s="135">
        <f t="shared" si="27"/>
        <v>0</v>
      </c>
    </row>
    <row r="90" spans="1:28" ht="18.75" x14ac:dyDescent="0.3">
      <c r="A90" s="43">
        <v>48</v>
      </c>
      <c r="B90" s="328" t="s">
        <v>59</v>
      </c>
      <c r="C90" s="329"/>
      <c r="D90" s="329"/>
      <c r="E90" s="329"/>
      <c r="F90" s="330"/>
      <c r="G90" s="329"/>
      <c r="H90" s="329"/>
      <c r="I90" s="41">
        <f t="shared" si="19"/>
        <v>0</v>
      </c>
      <c r="J90" s="41">
        <f t="shared" si="20"/>
        <v>0</v>
      </c>
      <c r="K90" s="41">
        <f t="shared" si="21"/>
        <v>0</v>
      </c>
      <c r="L90" s="41">
        <f t="shared" si="22"/>
        <v>0</v>
      </c>
      <c r="M90" s="42">
        <f t="shared" si="25"/>
        <v>0.11</v>
      </c>
      <c r="N90" s="132">
        <f t="shared" si="23"/>
        <v>0</v>
      </c>
      <c r="O90" s="86"/>
      <c r="Q90" s="43">
        <v>48</v>
      </c>
      <c r="R90" s="328" t="str">
        <f t="shared" si="26"/>
        <v>Room/Type</v>
      </c>
      <c r="S90" s="474"/>
      <c r="T90" s="475"/>
      <c r="U90" s="476"/>
      <c r="V90" s="329"/>
      <c r="W90" s="329"/>
      <c r="X90" s="329"/>
      <c r="Y90" s="329"/>
      <c r="Z90" s="329"/>
      <c r="AA90" s="41">
        <f t="shared" si="24"/>
        <v>0</v>
      </c>
      <c r="AB90" s="135">
        <f t="shared" si="27"/>
        <v>0</v>
      </c>
    </row>
    <row r="91" spans="1:28" ht="18.75" x14ac:dyDescent="0.3">
      <c r="A91" s="43">
        <v>49</v>
      </c>
      <c r="B91" s="328" t="s">
        <v>28</v>
      </c>
      <c r="C91" s="329"/>
      <c r="D91" s="329"/>
      <c r="E91" s="329"/>
      <c r="F91" s="331"/>
      <c r="G91" s="329"/>
      <c r="H91" s="329"/>
      <c r="I91" s="41">
        <f t="shared" si="19"/>
        <v>0</v>
      </c>
      <c r="J91" s="41">
        <f t="shared" si="20"/>
        <v>0</v>
      </c>
      <c r="K91" s="41">
        <f t="shared" si="21"/>
        <v>0</v>
      </c>
      <c r="L91" s="41">
        <f t="shared" si="22"/>
        <v>0</v>
      </c>
      <c r="M91" s="42">
        <f t="shared" si="25"/>
        <v>0.11</v>
      </c>
      <c r="N91" s="132">
        <f t="shared" si="23"/>
        <v>0</v>
      </c>
      <c r="O91" s="86"/>
      <c r="Q91" s="43">
        <v>49</v>
      </c>
      <c r="R91" s="328" t="str">
        <f t="shared" si="26"/>
        <v>Name/Type</v>
      </c>
      <c r="S91" s="474"/>
      <c r="T91" s="475"/>
      <c r="U91" s="476"/>
      <c r="V91" s="329"/>
      <c r="W91" s="329"/>
      <c r="X91" s="329"/>
      <c r="Y91" s="329"/>
      <c r="Z91" s="329"/>
      <c r="AA91" s="41">
        <f t="shared" si="24"/>
        <v>0</v>
      </c>
      <c r="AB91" s="135">
        <f t="shared" si="27"/>
        <v>0</v>
      </c>
    </row>
    <row r="92" spans="1:28" ht="18.75" x14ac:dyDescent="0.3">
      <c r="A92" s="43">
        <v>50</v>
      </c>
      <c r="B92" s="328" t="s">
        <v>59</v>
      </c>
      <c r="C92" s="329"/>
      <c r="D92" s="329"/>
      <c r="E92" s="329"/>
      <c r="F92" s="330"/>
      <c r="G92" s="329"/>
      <c r="H92" s="329"/>
      <c r="I92" s="41">
        <f t="shared" si="19"/>
        <v>0</v>
      </c>
      <c r="J92" s="41">
        <f t="shared" si="20"/>
        <v>0</v>
      </c>
      <c r="K92" s="41">
        <f t="shared" si="21"/>
        <v>0</v>
      </c>
      <c r="L92" s="41">
        <f t="shared" si="22"/>
        <v>0</v>
      </c>
      <c r="M92" s="42">
        <f t="shared" si="25"/>
        <v>0.11</v>
      </c>
      <c r="N92" s="132">
        <f t="shared" si="23"/>
        <v>0</v>
      </c>
      <c r="O92" s="86"/>
      <c r="Q92" s="43">
        <v>50</v>
      </c>
      <c r="R92" s="328" t="str">
        <f t="shared" si="26"/>
        <v>Room/Type</v>
      </c>
      <c r="S92" s="474"/>
      <c r="T92" s="475"/>
      <c r="U92" s="476"/>
      <c r="V92" s="329"/>
      <c r="W92" s="329"/>
      <c r="X92" s="329"/>
      <c r="Y92" s="329"/>
      <c r="Z92" s="329"/>
      <c r="AA92" s="41">
        <f>IF(V92="",0,L92-(V92*(E92-W92)*(F92-X92)*(G92-Y92)*(H92-Z92)/1000))</f>
        <v>0</v>
      </c>
      <c r="AB92" s="135">
        <f t="shared" si="27"/>
        <v>0</v>
      </c>
    </row>
    <row r="93" spans="1:28" ht="18.75" x14ac:dyDescent="0.3">
      <c r="A93" s="43">
        <v>51</v>
      </c>
      <c r="B93" s="328" t="s">
        <v>59</v>
      </c>
      <c r="C93" s="329"/>
      <c r="D93" s="329"/>
      <c r="E93" s="329"/>
      <c r="F93" s="331"/>
      <c r="G93" s="329"/>
      <c r="H93" s="329"/>
      <c r="I93" s="41">
        <f t="shared" si="19"/>
        <v>0</v>
      </c>
      <c r="J93" s="41">
        <f t="shared" si="20"/>
        <v>0</v>
      </c>
      <c r="K93" s="41">
        <f t="shared" si="21"/>
        <v>0</v>
      </c>
      <c r="L93" s="41">
        <f t="shared" si="22"/>
        <v>0</v>
      </c>
      <c r="M93" s="42">
        <f t="shared" si="25"/>
        <v>0.11</v>
      </c>
      <c r="N93" s="132">
        <f t="shared" si="23"/>
        <v>0</v>
      </c>
      <c r="O93" s="86"/>
      <c r="Q93" s="43">
        <v>51</v>
      </c>
      <c r="R93" s="328" t="str">
        <f t="shared" si="26"/>
        <v>Room/Type</v>
      </c>
      <c r="S93" s="474"/>
      <c r="T93" s="475"/>
      <c r="U93" s="476"/>
      <c r="V93" s="329"/>
      <c r="W93" s="329"/>
      <c r="X93" s="329"/>
      <c r="Y93" s="329"/>
      <c r="Z93" s="329"/>
      <c r="AA93" s="41">
        <f>IF(V93="",0,L93-(V93*(E93-W93)*(F93-X93)*(G93-Y93)*(H93-Z93)/1000))</f>
        <v>0</v>
      </c>
      <c r="AB93" s="135">
        <f t="shared" si="27"/>
        <v>0</v>
      </c>
    </row>
    <row r="94" spans="1:28" ht="18.75" x14ac:dyDescent="0.3">
      <c r="A94" s="43">
        <v>52</v>
      </c>
      <c r="B94" s="328" t="s">
        <v>59</v>
      </c>
      <c r="C94" s="329"/>
      <c r="D94" s="329"/>
      <c r="E94" s="329"/>
      <c r="F94" s="330"/>
      <c r="G94" s="329"/>
      <c r="H94" s="329"/>
      <c r="I94" s="41">
        <f t="shared" si="19"/>
        <v>0</v>
      </c>
      <c r="J94" s="41">
        <f t="shared" si="20"/>
        <v>0</v>
      </c>
      <c r="K94" s="41">
        <f t="shared" si="21"/>
        <v>0</v>
      </c>
      <c r="L94" s="41">
        <f t="shared" si="22"/>
        <v>0</v>
      </c>
      <c r="M94" s="42">
        <f t="shared" si="25"/>
        <v>0.11</v>
      </c>
      <c r="N94" s="132">
        <f t="shared" si="23"/>
        <v>0</v>
      </c>
      <c r="O94" s="86"/>
      <c r="Q94" s="43">
        <v>52</v>
      </c>
      <c r="R94" s="328" t="str">
        <f t="shared" si="26"/>
        <v>Room/Type</v>
      </c>
      <c r="S94" s="474"/>
      <c r="T94" s="475"/>
      <c r="U94" s="476"/>
      <c r="V94" s="329"/>
      <c r="W94" s="329"/>
      <c r="X94" s="329"/>
      <c r="Y94" s="329"/>
      <c r="Z94" s="329"/>
      <c r="AA94" s="41">
        <f t="shared" ref="AA94:AA100" si="28">IF(V94="",0,L94-(V94*(E94-W94)*(F94-X94)*(G94-Y94)*(H94-Z94)/1000))</f>
        <v>0</v>
      </c>
      <c r="AB94" s="135">
        <f t="shared" si="27"/>
        <v>0</v>
      </c>
    </row>
    <row r="95" spans="1:28" ht="18.75" x14ac:dyDescent="0.3">
      <c r="A95" s="43">
        <v>53</v>
      </c>
      <c r="B95" s="328" t="s">
        <v>59</v>
      </c>
      <c r="C95" s="329"/>
      <c r="D95" s="329"/>
      <c r="E95" s="329"/>
      <c r="F95" s="331"/>
      <c r="G95" s="329"/>
      <c r="H95" s="329"/>
      <c r="I95" s="41">
        <f t="shared" si="19"/>
        <v>0</v>
      </c>
      <c r="J95" s="41">
        <f t="shared" si="20"/>
        <v>0</v>
      </c>
      <c r="K95" s="41">
        <f t="shared" si="21"/>
        <v>0</v>
      </c>
      <c r="L95" s="41">
        <f t="shared" si="22"/>
        <v>0</v>
      </c>
      <c r="M95" s="42">
        <f t="shared" si="25"/>
        <v>0.11</v>
      </c>
      <c r="N95" s="132">
        <f t="shared" si="23"/>
        <v>0</v>
      </c>
      <c r="O95" s="86"/>
      <c r="Q95" s="43">
        <v>53</v>
      </c>
      <c r="R95" s="328" t="str">
        <f t="shared" si="26"/>
        <v>Room/Type</v>
      </c>
      <c r="S95" s="474"/>
      <c r="T95" s="475"/>
      <c r="U95" s="476"/>
      <c r="V95" s="329"/>
      <c r="W95" s="329"/>
      <c r="X95" s="329"/>
      <c r="Y95" s="329"/>
      <c r="Z95" s="329"/>
      <c r="AA95" s="41">
        <f t="shared" si="28"/>
        <v>0</v>
      </c>
      <c r="AB95" s="135">
        <f t="shared" si="27"/>
        <v>0</v>
      </c>
    </row>
    <row r="96" spans="1:28" ht="18.75" x14ac:dyDescent="0.3">
      <c r="A96" s="43">
        <v>54</v>
      </c>
      <c r="B96" s="328" t="s">
        <v>28</v>
      </c>
      <c r="C96" s="329"/>
      <c r="D96" s="329"/>
      <c r="E96" s="329"/>
      <c r="F96" s="330"/>
      <c r="G96" s="329"/>
      <c r="H96" s="329"/>
      <c r="I96" s="41">
        <f t="shared" si="19"/>
        <v>0</v>
      </c>
      <c r="J96" s="41">
        <f t="shared" si="20"/>
        <v>0</v>
      </c>
      <c r="K96" s="41">
        <f t="shared" si="21"/>
        <v>0</v>
      </c>
      <c r="L96" s="41">
        <f t="shared" si="22"/>
        <v>0</v>
      </c>
      <c r="M96" s="42">
        <f t="shared" si="25"/>
        <v>0.11</v>
      </c>
      <c r="N96" s="132">
        <f t="shared" si="23"/>
        <v>0</v>
      </c>
      <c r="O96" s="86"/>
      <c r="Q96" s="43">
        <v>54</v>
      </c>
      <c r="R96" s="328" t="str">
        <f t="shared" si="26"/>
        <v>Name/Type</v>
      </c>
      <c r="S96" s="474"/>
      <c r="T96" s="475"/>
      <c r="U96" s="476"/>
      <c r="V96" s="329"/>
      <c r="W96" s="329"/>
      <c r="X96" s="329"/>
      <c r="Y96" s="329"/>
      <c r="Z96" s="329"/>
      <c r="AA96" s="41">
        <f t="shared" si="28"/>
        <v>0</v>
      </c>
      <c r="AB96" s="135">
        <f t="shared" si="27"/>
        <v>0</v>
      </c>
    </row>
    <row r="97" spans="1:28" ht="18.75" x14ac:dyDescent="0.3">
      <c r="A97" s="43">
        <v>55</v>
      </c>
      <c r="B97" s="328" t="s">
        <v>59</v>
      </c>
      <c r="C97" s="329"/>
      <c r="D97" s="329"/>
      <c r="E97" s="329"/>
      <c r="F97" s="331"/>
      <c r="G97" s="329"/>
      <c r="H97" s="329"/>
      <c r="I97" s="41">
        <f t="shared" si="19"/>
        <v>0</v>
      </c>
      <c r="J97" s="41">
        <f t="shared" si="20"/>
        <v>0</v>
      </c>
      <c r="K97" s="41">
        <f t="shared" si="21"/>
        <v>0</v>
      </c>
      <c r="L97" s="41">
        <f t="shared" si="22"/>
        <v>0</v>
      </c>
      <c r="M97" s="42">
        <f t="shared" si="25"/>
        <v>0.11</v>
      </c>
      <c r="N97" s="132">
        <f t="shared" si="23"/>
        <v>0</v>
      </c>
      <c r="O97" s="86"/>
      <c r="Q97" s="43">
        <v>55</v>
      </c>
      <c r="R97" s="328" t="str">
        <f t="shared" si="26"/>
        <v>Room/Type</v>
      </c>
      <c r="S97" s="474"/>
      <c r="T97" s="475"/>
      <c r="U97" s="476"/>
      <c r="V97" s="329"/>
      <c r="W97" s="329"/>
      <c r="X97" s="329"/>
      <c r="Y97" s="329"/>
      <c r="Z97" s="329"/>
      <c r="AA97" s="41">
        <f t="shared" si="28"/>
        <v>0</v>
      </c>
      <c r="AB97" s="135">
        <f t="shared" si="27"/>
        <v>0</v>
      </c>
    </row>
    <row r="98" spans="1:28" ht="18.75" x14ac:dyDescent="0.3">
      <c r="A98" s="43">
        <v>56</v>
      </c>
      <c r="B98" s="328" t="s">
        <v>59</v>
      </c>
      <c r="C98" s="329"/>
      <c r="D98" s="329"/>
      <c r="E98" s="329"/>
      <c r="F98" s="330"/>
      <c r="G98" s="329"/>
      <c r="H98" s="329"/>
      <c r="I98" s="41">
        <f t="shared" si="19"/>
        <v>0</v>
      </c>
      <c r="J98" s="41">
        <f t="shared" si="20"/>
        <v>0</v>
      </c>
      <c r="K98" s="41">
        <f t="shared" si="21"/>
        <v>0</v>
      </c>
      <c r="L98" s="41">
        <f t="shared" si="22"/>
        <v>0</v>
      </c>
      <c r="M98" s="42">
        <f t="shared" si="25"/>
        <v>0.11</v>
      </c>
      <c r="N98" s="132">
        <f t="shared" si="23"/>
        <v>0</v>
      </c>
      <c r="O98" s="86"/>
      <c r="Q98" s="43">
        <v>56</v>
      </c>
      <c r="R98" s="328" t="str">
        <f t="shared" si="26"/>
        <v>Room/Type</v>
      </c>
      <c r="S98" s="474"/>
      <c r="T98" s="475"/>
      <c r="U98" s="476"/>
      <c r="V98" s="329"/>
      <c r="W98" s="329"/>
      <c r="X98" s="329"/>
      <c r="Y98" s="329"/>
      <c r="Z98" s="329"/>
      <c r="AA98" s="41">
        <f t="shared" si="28"/>
        <v>0</v>
      </c>
      <c r="AB98" s="135">
        <f t="shared" si="27"/>
        <v>0</v>
      </c>
    </row>
    <row r="99" spans="1:28" ht="18.75" x14ac:dyDescent="0.3">
      <c r="A99" s="43">
        <v>57</v>
      </c>
      <c r="B99" s="328" t="s">
        <v>59</v>
      </c>
      <c r="C99" s="329"/>
      <c r="D99" s="329"/>
      <c r="E99" s="329"/>
      <c r="F99" s="331"/>
      <c r="G99" s="329"/>
      <c r="H99" s="329"/>
      <c r="I99" s="41">
        <f t="shared" si="19"/>
        <v>0</v>
      </c>
      <c r="J99" s="41">
        <f t="shared" si="20"/>
        <v>0</v>
      </c>
      <c r="K99" s="41">
        <f t="shared" si="21"/>
        <v>0</v>
      </c>
      <c r="L99" s="41">
        <f t="shared" si="22"/>
        <v>0</v>
      </c>
      <c r="M99" s="42">
        <f>$C$6</f>
        <v>0.11</v>
      </c>
      <c r="N99" s="132">
        <f t="shared" si="23"/>
        <v>0</v>
      </c>
      <c r="O99" s="86"/>
      <c r="Q99" s="43">
        <v>57</v>
      </c>
      <c r="R99" s="328" t="str">
        <f t="shared" si="26"/>
        <v>Room/Type</v>
      </c>
      <c r="S99" s="474"/>
      <c r="T99" s="475"/>
      <c r="U99" s="476"/>
      <c r="V99" s="329"/>
      <c r="W99" s="329"/>
      <c r="X99" s="329"/>
      <c r="Y99" s="329"/>
      <c r="Z99" s="329"/>
      <c r="AA99" s="41">
        <f t="shared" si="28"/>
        <v>0</v>
      </c>
      <c r="AB99" s="135">
        <f t="shared" si="27"/>
        <v>0</v>
      </c>
    </row>
    <row r="100" spans="1:28" ht="19.5" thickBot="1" x14ac:dyDescent="0.35">
      <c r="A100" s="43">
        <v>58</v>
      </c>
      <c r="B100" s="332" t="s">
        <v>59</v>
      </c>
      <c r="C100" s="318"/>
      <c r="D100" s="318"/>
      <c r="E100" s="318"/>
      <c r="F100" s="333"/>
      <c r="G100" s="318"/>
      <c r="H100" s="318"/>
      <c r="I100" s="14">
        <f t="shared" si="19"/>
        <v>0</v>
      </c>
      <c r="J100" s="14">
        <f t="shared" si="20"/>
        <v>0</v>
      </c>
      <c r="K100" s="14">
        <f t="shared" si="21"/>
        <v>0</v>
      </c>
      <c r="L100" s="14">
        <f t="shared" si="22"/>
        <v>0</v>
      </c>
      <c r="M100" s="31">
        <f t="shared" si="25"/>
        <v>0.11</v>
      </c>
      <c r="N100" s="133">
        <f t="shared" si="23"/>
        <v>0</v>
      </c>
      <c r="O100" s="86"/>
      <c r="Q100" s="43">
        <v>58</v>
      </c>
      <c r="R100" s="328" t="str">
        <f t="shared" si="26"/>
        <v>Room/Type</v>
      </c>
      <c r="S100" s="481"/>
      <c r="T100" s="482"/>
      <c r="U100" s="483"/>
      <c r="V100" s="318"/>
      <c r="W100" s="318"/>
      <c r="X100" s="318"/>
      <c r="Y100" s="318"/>
      <c r="Z100" s="318"/>
      <c r="AA100" s="41">
        <f t="shared" si="28"/>
        <v>0</v>
      </c>
      <c r="AB100" s="136">
        <f t="shared" si="27"/>
        <v>0</v>
      </c>
    </row>
    <row r="101" spans="1:28" x14ac:dyDescent="0.25">
      <c r="A101" s="319"/>
      <c r="B101" s="319"/>
      <c r="C101" s="319"/>
      <c r="D101" s="319"/>
      <c r="E101" s="319"/>
      <c r="F101" s="168"/>
      <c r="G101" s="168"/>
      <c r="H101" s="168"/>
      <c r="I101" s="168"/>
      <c r="J101" s="168"/>
      <c r="K101" s="168"/>
      <c r="L101" s="168"/>
      <c r="M101" s="168"/>
      <c r="N101" s="168"/>
      <c r="O101" s="168"/>
      <c r="P101" s="168"/>
      <c r="Q101" s="168"/>
    </row>
    <row r="102" spans="1:28" x14ac:dyDescent="0.25">
      <c r="A102" s="480" t="s">
        <v>134</v>
      </c>
      <c r="B102" s="480"/>
      <c r="C102" s="480"/>
      <c r="D102" s="480"/>
      <c r="E102" s="480"/>
      <c r="N102" s="23"/>
      <c r="O102" s="23"/>
      <c r="P102" s="25"/>
    </row>
    <row r="103" spans="1:28" x14ac:dyDescent="0.25">
      <c r="A103" s="371"/>
      <c r="B103" s="371"/>
      <c r="C103" s="371"/>
      <c r="D103" s="371"/>
      <c r="E103" s="371"/>
      <c r="N103" s="23"/>
      <c r="O103" s="23"/>
      <c r="P103" s="25"/>
    </row>
    <row r="104" spans="1:28" x14ac:dyDescent="0.25">
      <c r="A104" s="372"/>
      <c r="B104" s="372"/>
      <c r="C104" s="372"/>
      <c r="D104" s="372"/>
      <c r="E104" s="372"/>
      <c r="N104" s="23"/>
      <c r="O104" s="23"/>
      <c r="P104" s="25"/>
    </row>
    <row r="105" spans="1:28" x14ac:dyDescent="0.25">
      <c r="A105" s="372"/>
      <c r="B105" s="372"/>
      <c r="C105" s="372"/>
      <c r="D105" s="372"/>
      <c r="E105" s="372"/>
      <c r="N105" s="23"/>
      <c r="O105" s="23"/>
      <c r="P105" s="25"/>
    </row>
    <row r="106" spans="1:28" x14ac:dyDescent="0.25">
      <c r="A106" s="372"/>
      <c r="B106" s="372"/>
      <c r="C106" s="372"/>
      <c r="D106" s="372"/>
      <c r="E106" s="372"/>
      <c r="N106" s="23"/>
      <c r="O106" s="23"/>
      <c r="P106" s="25"/>
    </row>
    <row r="107" spans="1:28" x14ac:dyDescent="0.25">
      <c r="A107" s="371"/>
      <c r="B107" s="371"/>
      <c r="C107" s="371"/>
      <c r="D107" s="371"/>
      <c r="E107" s="371"/>
      <c r="N107" s="23"/>
      <c r="O107" s="23"/>
      <c r="P107" s="25"/>
    </row>
    <row r="108" spans="1:28" x14ac:dyDescent="0.25">
      <c r="A108" s="372"/>
      <c r="B108" s="372"/>
      <c r="C108" s="372"/>
      <c r="D108" s="372"/>
      <c r="E108" s="372"/>
      <c r="N108" s="23"/>
      <c r="O108" s="23"/>
      <c r="P108" s="25"/>
    </row>
    <row r="109" spans="1:28" x14ac:dyDescent="0.25">
      <c r="A109" s="372"/>
      <c r="B109" s="372"/>
      <c r="C109" s="372"/>
      <c r="D109" s="372"/>
      <c r="E109" s="372"/>
      <c r="N109" s="23"/>
      <c r="O109" s="23"/>
      <c r="P109" s="25"/>
    </row>
    <row r="110" spans="1:28" x14ac:dyDescent="0.25">
      <c r="A110" s="371"/>
      <c r="B110" s="371"/>
      <c r="C110" s="371"/>
      <c r="D110" s="371"/>
      <c r="E110" s="371"/>
      <c r="N110" s="23"/>
      <c r="O110" s="23"/>
      <c r="P110" s="25"/>
    </row>
    <row r="111" spans="1:28" x14ac:dyDescent="0.25">
      <c r="A111" s="371"/>
      <c r="B111" s="371"/>
      <c r="C111" s="371"/>
      <c r="D111" s="371"/>
      <c r="E111" s="371"/>
      <c r="N111" s="23"/>
      <c r="O111" s="23"/>
      <c r="P111" s="25"/>
    </row>
    <row r="118" spans="1:31" ht="23.25" x14ac:dyDescent="0.35">
      <c r="A118" s="301" t="s">
        <v>243</v>
      </c>
      <c r="B118" s="49"/>
      <c r="C118" s="52"/>
      <c r="D118" s="52"/>
      <c r="E118" s="52"/>
      <c r="F118" s="52"/>
      <c r="G118" s="52"/>
      <c r="H118" s="52"/>
      <c r="I118" s="52"/>
      <c r="J118" s="52"/>
      <c r="L118" s="46"/>
      <c r="M118" s="300"/>
      <c r="Q118" s="301" t="s">
        <v>233</v>
      </c>
      <c r="V118" s="86"/>
      <c r="Z118" s="46"/>
      <c r="AA118" s="300"/>
    </row>
    <row r="119" spans="1:31" ht="15.75" thickBot="1" x14ac:dyDescent="0.3">
      <c r="B119" s="81"/>
      <c r="AD119" s="209"/>
      <c r="AE119" s="209"/>
    </row>
    <row r="120" spans="1:31" ht="15.75" x14ac:dyDescent="0.25">
      <c r="A120" s="34"/>
      <c r="B120" s="35" t="s">
        <v>4</v>
      </c>
      <c r="C120" s="36"/>
      <c r="D120" s="37" t="s">
        <v>35</v>
      </c>
      <c r="E120" s="37" t="s">
        <v>36</v>
      </c>
      <c r="F120" s="37" t="s">
        <v>5</v>
      </c>
      <c r="G120" s="37" t="s">
        <v>6</v>
      </c>
      <c r="H120" s="37" t="s">
        <v>7</v>
      </c>
      <c r="I120" s="37" t="s">
        <v>8</v>
      </c>
      <c r="J120" s="37" t="s">
        <v>9</v>
      </c>
      <c r="K120" s="37" t="s">
        <v>39</v>
      </c>
      <c r="L120" s="37" t="s">
        <v>40</v>
      </c>
      <c r="M120" s="37" t="s">
        <v>107</v>
      </c>
      <c r="N120" s="112" t="s">
        <v>12</v>
      </c>
      <c r="O120" s="110"/>
      <c r="Q120" s="34"/>
      <c r="R120" s="35" t="s">
        <v>4</v>
      </c>
      <c r="S120" s="137"/>
      <c r="T120" s="137"/>
      <c r="U120" s="36"/>
      <c r="V120" s="37" t="s">
        <v>13</v>
      </c>
      <c r="W120" s="37" t="s">
        <v>14</v>
      </c>
      <c r="X120" s="37" t="s">
        <v>91</v>
      </c>
      <c r="Y120" s="37" t="s">
        <v>93</v>
      </c>
      <c r="Z120" s="37" t="s">
        <v>96</v>
      </c>
      <c r="AA120" s="37" t="s">
        <v>104</v>
      </c>
      <c r="AB120" s="112" t="s">
        <v>115</v>
      </c>
      <c r="AD120" s="209"/>
      <c r="AE120" s="209"/>
    </row>
    <row r="121" spans="1:31" ht="86.25" x14ac:dyDescent="0.25">
      <c r="A121" s="38" t="s">
        <v>15</v>
      </c>
      <c r="B121" s="323" t="s">
        <v>60</v>
      </c>
      <c r="C121" s="324" t="s">
        <v>32</v>
      </c>
      <c r="D121" s="324" t="s">
        <v>33</v>
      </c>
      <c r="E121" s="324" t="s">
        <v>38</v>
      </c>
      <c r="F121" s="324" t="s">
        <v>41</v>
      </c>
      <c r="G121" s="324" t="s">
        <v>37</v>
      </c>
      <c r="H121" s="324" t="s">
        <v>20</v>
      </c>
      <c r="I121" s="39" t="s">
        <v>108</v>
      </c>
      <c r="J121" s="39" t="s">
        <v>109</v>
      </c>
      <c r="K121" s="39" t="s">
        <v>110</v>
      </c>
      <c r="L121" s="39" t="s">
        <v>111</v>
      </c>
      <c r="M121" s="39" t="s">
        <v>116</v>
      </c>
      <c r="N121" s="130" t="s">
        <v>117</v>
      </c>
      <c r="O121" s="111"/>
      <c r="Q121" s="38" t="s">
        <v>15</v>
      </c>
      <c r="R121" s="323" t="s">
        <v>60</v>
      </c>
      <c r="S121" s="477" t="s">
        <v>97</v>
      </c>
      <c r="T121" s="478"/>
      <c r="U121" s="479"/>
      <c r="V121" s="324" t="s">
        <v>139</v>
      </c>
      <c r="W121" s="324" t="s">
        <v>127</v>
      </c>
      <c r="X121" s="324" t="s">
        <v>112</v>
      </c>
      <c r="Y121" s="324" t="s">
        <v>113</v>
      </c>
      <c r="Z121" s="324" t="s">
        <v>114</v>
      </c>
      <c r="AA121" s="104" t="s">
        <v>98</v>
      </c>
      <c r="AB121" s="134" t="s">
        <v>118</v>
      </c>
      <c r="AD121" s="378"/>
      <c r="AE121" s="209"/>
    </row>
    <row r="122" spans="1:31" ht="18.75" x14ac:dyDescent="0.3">
      <c r="A122" s="43">
        <v>59</v>
      </c>
      <c r="B122" s="328" t="s">
        <v>59</v>
      </c>
      <c r="C122" s="329"/>
      <c r="D122" s="329"/>
      <c r="E122" s="329"/>
      <c r="F122" s="330"/>
      <c r="G122" s="329"/>
      <c r="H122" s="329"/>
      <c r="I122" s="41">
        <f t="shared" ref="I122:I140" si="29">D122*E122*F122</f>
        <v>0</v>
      </c>
      <c r="J122" s="41">
        <f t="shared" ref="J122:J140" si="30">I122*G122</f>
        <v>0</v>
      </c>
      <c r="K122" s="41">
        <f t="shared" ref="K122:K140" si="31">J122/1000</f>
        <v>0</v>
      </c>
      <c r="L122" s="41">
        <f t="shared" ref="L122:L140" si="32">K122*H122</f>
        <v>0</v>
      </c>
      <c r="M122" s="42">
        <f>$C$6</f>
        <v>0.11</v>
      </c>
      <c r="N122" s="132">
        <f t="shared" ref="N122:N140" si="33">M122*L122</f>
        <v>0</v>
      </c>
      <c r="O122" s="86"/>
      <c r="Q122" s="43">
        <v>59</v>
      </c>
      <c r="R122" s="328" t="str">
        <f>B122</f>
        <v>Room/Type</v>
      </c>
      <c r="S122" s="497"/>
      <c r="T122" s="498"/>
      <c r="U122" s="499"/>
      <c r="V122" s="329"/>
      <c r="W122" s="329"/>
      <c r="X122" s="329"/>
      <c r="Y122" s="329"/>
      <c r="Z122" s="329"/>
      <c r="AA122" s="41">
        <f t="shared" ref="AA122:AA131" si="34">IF(V122="",0,L122-(V122*(E122-W122)*(F122-X122)*(G122-Y122)*(H122-Z122)/1000))</f>
        <v>0</v>
      </c>
      <c r="AB122" s="135">
        <f>AA122*M122</f>
        <v>0</v>
      </c>
      <c r="AD122" s="379"/>
      <c r="AE122" s="209"/>
    </row>
    <row r="123" spans="1:31" ht="18.75" customHeight="1" x14ac:dyDescent="0.3">
      <c r="A123" s="43">
        <v>60</v>
      </c>
      <c r="B123" s="328" t="s">
        <v>59</v>
      </c>
      <c r="C123" s="329"/>
      <c r="D123" s="329"/>
      <c r="E123" s="329"/>
      <c r="F123" s="331"/>
      <c r="G123" s="329"/>
      <c r="H123" s="329"/>
      <c r="I123" s="41">
        <f t="shared" si="29"/>
        <v>0</v>
      </c>
      <c r="J123" s="41">
        <f t="shared" si="30"/>
        <v>0</v>
      </c>
      <c r="K123" s="41">
        <f t="shared" si="31"/>
        <v>0</v>
      </c>
      <c r="L123" s="41">
        <f t="shared" si="32"/>
        <v>0</v>
      </c>
      <c r="M123" s="42">
        <f t="shared" ref="M123:M140" si="35">$C$6</f>
        <v>0.11</v>
      </c>
      <c r="N123" s="132">
        <f t="shared" si="33"/>
        <v>0</v>
      </c>
      <c r="O123" s="86"/>
      <c r="Q123" s="43">
        <v>60</v>
      </c>
      <c r="R123" s="328" t="str">
        <f t="shared" ref="R123:R140" si="36">B123</f>
        <v>Room/Type</v>
      </c>
      <c r="S123" s="497"/>
      <c r="T123" s="498"/>
      <c r="U123" s="499"/>
      <c r="V123" s="329"/>
      <c r="W123" s="329"/>
      <c r="X123" s="329"/>
      <c r="Y123" s="329"/>
      <c r="Z123" s="329"/>
      <c r="AA123" s="41">
        <f t="shared" si="34"/>
        <v>0</v>
      </c>
      <c r="AB123" s="135">
        <f t="shared" ref="AB123:AB140" si="37">AA123*M123</f>
        <v>0</v>
      </c>
      <c r="AD123" s="379"/>
      <c r="AE123" s="209"/>
    </row>
    <row r="124" spans="1:31" ht="18.75" x14ac:dyDescent="0.3">
      <c r="A124" s="43">
        <v>61</v>
      </c>
      <c r="B124" s="328" t="s">
        <v>59</v>
      </c>
      <c r="C124" s="329"/>
      <c r="D124" s="329"/>
      <c r="E124" s="329"/>
      <c r="F124" s="330"/>
      <c r="G124" s="329"/>
      <c r="H124" s="329"/>
      <c r="I124" s="41">
        <f t="shared" si="29"/>
        <v>0</v>
      </c>
      <c r="J124" s="41">
        <f t="shared" si="30"/>
        <v>0</v>
      </c>
      <c r="K124" s="41">
        <f t="shared" si="31"/>
        <v>0</v>
      </c>
      <c r="L124" s="41">
        <f t="shared" si="32"/>
        <v>0</v>
      </c>
      <c r="M124" s="42">
        <f t="shared" si="35"/>
        <v>0.11</v>
      </c>
      <c r="N124" s="132">
        <f t="shared" si="33"/>
        <v>0</v>
      </c>
      <c r="O124" s="86"/>
      <c r="Q124" s="43">
        <v>61</v>
      </c>
      <c r="R124" s="328" t="str">
        <f t="shared" si="36"/>
        <v>Room/Type</v>
      </c>
      <c r="S124" s="474"/>
      <c r="T124" s="475"/>
      <c r="U124" s="476"/>
      <c r="V124" s="329"/>
      <c r="W124" s="329"/>
      <c r="X124" s="329"/>
      <c r="Y124" s="329"/>
      <c r="Z124" s="329"/>
      <c r="AA124" s="41">
        <f t="shared" si="34"/>
        <v>0</v>
      </c>
      <c r="AB124" s="135">
        <f t="shared" si="37"/>
        <v>0</v>
      </c>
      <c r="AD124" s="379"/>
      <c r="AE124" s="209"/>
    </row>
    <row r="125" spans="1:31" ht="18.75" x14ac:dyDescent="0.3">
      <c r="A125" s="43">
        <v>62</v>
      </c>
      <c r="B125" s="328" t="s">
        <v>59</v>
      </c>
      <c r="C125" s="329"/>
      <c r="D125" s="329"/>
      <c r="E125" s="329"/>
      <c r="F125" s="331"/>
      <c r="G125" s="329"/>
      <c r="H125" s="329"/>
      <c r="I125" s="41">
        <f t="shared" si="29"/>
        <v>0</v>
      </c>
      <c r="J125" s="41">
        <f t="shared" si="30"/>
        <v>0</v>
      </c>
      <c r="K125" s="41">
        <f t="shared" si="31"/>
        <v>0</v>
      </c>
      <c r="L125" s="41">
        <f t="shared" si="32"/>
        <v>0</v>
      </c>
      <c r="M125" s="42">
        <f t="shared" si="35"/>
        <v>0.11</v>
      </c>
      <c r="N125" s="132">
        <f t="shared" si="33"/>
        <v>0</v>
      </c>
      <c r="O125" s="86"/>
      <c r="Q125" s="43">
        <v>62</v>
      </c>
      <c r="R125" s="328" t="str">
        <f t="shared" si="36"/>
        <v>Room/Type</v>
      </c>
      <c r="S125" s="474"/>
      <c r="T125" s="475"/>
      <c r="U125" s="476"/>
      <c r="V125" s="329"/>
      <c r="W125" s="329"/>
      <c r="X125" s="329"/>
      <c r="Y125" s="329"/>
      <c r="Z125" s="329"/>
      <c r="AA125" s="41">
        <f t="shared" si="34"/>
        <v>0</v>
      </c>
      <c r="AB125" s="135">
        <f t="shared" si="37"/>
        <v>0</v>
      </c>
      <c r="AD125" s="379"/>
      <c r="AE125" s="209"/>
    </row>
    <row r="126" spans="1:31" ht="18.75" x14ac:dyDescent="0.3">
      <c r="A126" s="43">
        <v>63</v>
      </c>
      <c r="B126" s="328" t="s">
        <v>28</v>
      </c>
      <c r="C126" s="329"/>
      <c r="D126" s="329"/>
      <c r="E126" s="329"/>
      <c r="F126" s="330"/>
      <c r="G126" s="329"/>
      <c r="H126" s="329"/>
      <c r="I126" s="41">
        <f t="shared" si="29"/>
        <v>0</v>
      </c>
      <c r="J126" s="41">
        <f t="shared" si="30"/>
        <v>0</v>
      </c>
      <c r="K126" s="41">
        <f t="shared" si="31"/>
        <v>0</v>
      </c>
      <c r="L126" s="41">
        <f t="shared" si="32"/>
        <v>0</v>
      </c>
      <c r="M126" s="42">
        <f t="shared" si="35"/>
        <v>0.11</v>
      </c>
      <c r="N126" s="132">
        <f t="shared" si="33"/>
        <v>0</v>
      </c>
      <c r="O126" s="86"/>
      <c r="Q126" s="43">
        <v>63</v>
      </c>
      <c r="R126" s="328" t="str">
        <f t="shared" si="36"/>
        <v>Name/Type</v>
      </c>
      <c r="S126" s="474"/>
      <c r="T126" s="475"/>
      <c r="U126" s="476"/>
      <c r="V126" s="329"/>
      <c r="W126" s="329"/>
      <c r="X126" s="329"/>
      <c r="Y126" s="329"/>
      <c r="Z126" s="329"/>
      <c r="AA126" s="41">
        <f t="shared" si="34"/>
        <v>0</v>
      </c>
      <c r="AB126" s="135">
        <f t="shared" si="37"/>
        <v>0</v>
      </c>
      <c r="AD126" s="379"/>
      <c r="AE126" s="209"/>
    </row>
    <row r="127" spans="1:31" ht="18.75" x14ac:dyDescent="0.3">
      <c r="A127" s="43">
        <v>64</v>
      </c>
      <c r="B127" s="328" t="s">
        <v>59</v>
      </c>
      <c r="C127" s="329"/>
      <c r="D127" s="329"/>
      <c r="E127" s="329"/>
      <c r="F127" s="331"/>
      <c r="G127" s="329"/>
      <c r="H127" s="329"/>
      <c r="I127" s="41">
        <f t="shared" si="29"/>
        <v>0</v>
      </c>
      <c r="J127" s="41">
        <f t="shared" si="30"/>
        <v>0</v>
      </c>
      <c r="K127" s="41">
        <f t="shared" si="31"/>
        <v>0</v>
      </c>
      <c r="L127" s="41">
        <f t="shared" si="32"/>
        <v>0</v>
      </c>
      <c r="M127" s="42">
        <f t="shared" si="35"/>
        <v>0.11</v>
      </c>
      <c r="N127" s="132">
        <f t="shared" si="33"/>
        <v>0</v>
      </c>
      <c r="O127" s="86"/>
      <c r="Q127" s="43">
        <v>64</v>
      </c>
      <c r="R127" s="328" t="str">
        <f t="shared" si="36"/>
        <v>Room/Type</v>
      </c>
      <c r="S127" s="474"/>
      <c r="T127" s="475"/>
      <c r="U127" s="476"/>
      <c r="V127" s="329"/>
      <c r="W127" s="329"/>
      <c r="X127" s="329"/>
      <c r="Y127" s="329"/>
      <c r="Z127" s="329"/>
      <c r="AA127" s="41">
        <f t="shared" si="34"/>
        <v>0</v>
      </c>
      <c r="AB127" s="135">
        <f t="shared" si="37"/>
        <v>0</v>
      </c>
      <c r="AD127" s="379"/>
      <c r="AE127" s="209"/>
    </row>
    <row r="128" spans="1:31" ht="18.75" x14ac:dyDescent="0.3">
      <c r="A128" s="43">
        <v>65</v>
      </c>
      <c r="B128" s="328" t="s">
        <v>59</v>
      </c>
      <c r="C128" s="329"/>
      <c r="D128" s="329"/>
      <c r="E128" s="329"/>
      <c r="F128" s="330"/>
      <c r="G128" s="329"/>
      <c r="H128" s="329"/>
      <c r="I128" s="41">
        <f t="shared" si="29"/>
        <v>0</v>
      </c>
      <c r="J128" s="41">
        <f t="shared" si="30"/>
        <v>0</v>
      </c>
      <c r="K128" s="41">
        <f t="shared" si="31"/>
        <v>0</v>
      </c>
      <c r="L128" s="41">
        <f t="shared" si="32"/>
        <v>0</v>
      </c>
      <c r="M128" s="42">
        <f t="shared" si="35"/>
        <v>0.11</v>
      </c>
      <c r="N128" s="132">
        <f t="shared" si="33"/>
        <v>0</v>
      </c>
      <c r="O128" s="86"/>
      <c r="Q128" s="43">
        <v>65</v>
      </c>
      <c r="R128" s="328" t="str">
        <f t="shared" si="36"/>
        <v>Room/Type</v>
      </c>
      <c r="S128" s="474"/>
      <c r="T128" s="475"/>
      <c r="U128" s="476"/>
      <c r="V128" s="329"/>
      <c r="W128" s="329"/>
      <c r="X128" s="329"/>
      <c r="Y128" s="329"/>
      <c r="Z128" s="329"/>
      <c r="AA128" s="41">
        <f t="shared" si="34"/>
        <v>0</v>
      </c>
      <c r="AB128" s="135">
        <f t="shared" si="37"/>
        <v>0</v>
      </c>
      <c r="AD128" s="379"/>
      <c r="AE128" s="209"/>
    </row>
    <row r="129" spans="1:31" ht="18.75" x14ac:dyDescent="0.3">
      <c r="A129" s="43">
        <v>66</v>
      </c>
      <c r="B129" s="328" t="s">
        <v>59</v>
      </c>
      <c r="C129" s="329"/>
      <c r="D129" s="329"/>
      <c r="E129" s="329"/>
      <c r="F129" s="331"/>
      <c r="G129" s="329"/>
      <c r="H129" s="329"/>
      <c r="I129" s="41">
        <f t="shared" si="29"/>
        <v>0</v>
      </c>
      <c r="J129" s="41">
        <f t="shared" si="30"/>
        <v>0</v>
      </c>
      <c r="K129" s="41">
        <f t="shared" si="31"/>
        <v>0</v>
      </c>
      <c r="L129" s="41">
        <f t="shared" si="32"/>
        <v>0</v>
      </c>
      <c r="M129" s="42">
        <f t="shared" si="35"/>
        <v>0.11</v>
      </c>
      <c r="N129" s="132">
        <f t="shared" si="33"/>
        <v>0</v>
      </c>
      <c r="O129" s="86"/>
      <c r="Q129" s="43">
        <v>66</v>
      </c>
      <c r="R129" s="328" t="str">
        <f t="shared" si="36"/>
        <v>Room/Type</v>
      </c>
      <c r="S129" s="474"/>
      <c r="T129" s="475"/>
      <c r="U129" s="476"/>
      <c r="V129" s="329"/>
      <c r="W129" s="329"/>
      <c r="X129" s="329"/>
      <c r="Y129" s="329"/>
      <c r="Z129" s="329"/>
      <c r="AA129" s="41">
        <f t="shared" si="34"/>
        <v>0</v>
      </c>
      <c r="AB129" s="135">
        <f t="shared" si="37"/>
        <v>0</v>
      </c>
      <c r="AD129" s="379"/>
      <c r="AE129" s="209"/>
    </row>
    <row r="130" spans="1:31" ht="18.75" x14ac:dyDescent="0.3">
      <c r="A130" s="43">
        <v>67</v>
      </c>
      <c r="B130" s="328" t="s">
        <v>59</v>
      </c>
      <c r="C130" s="329"/>
      <c r="D130" s="329"/>
      <c r="E130" s="329"/>
      <c r="F130" s="330"/>
      <c r="G130" s="329"/>
      <c r="H130" s="329"/>
      <c r="I130" s="41">
        <f t="shared" si="29"/>
        <v>0</v>
      </c>
      <c r="J130" s="41">
        <f t="shared" si="30"/>
        <v>0</v>
      </c>
      <c r="K130" s="41">
        <f t="shared" si="31"/>
        <v>0</v>
      </c>
      <c r="L130" s="41">
        <f t="shared" si="32"/>
        <v>0</v>
      </c>
      <c r="M130" s="42">
        <f t="shared" si="35"/>
        <v>0.11</v>
      </c>
      <c r="N130" s="132">
        <f t="shared" si="33"/>
        <v>0</v>
      </c>
      <c r="O130" s="86"/>
      <c r="Q130" s="43">
        <v>67</v>
      </c>
      <c r="R130" s="328" t="str">
        <f t="shared" si="36"/>
        <v>Room/Type</v>
      </c>
      <c r="S130" s="474"/>
      <c r="T130" s="475"/>
      <c r="U130" s="476"/>
      <c r="V130" s="329"/>
      <c r="W130" s="329"/>
      <c r="X130" s="329"/>
      <c r="Y130" s="329"/>
      <c r="Z130" s="329"/>
      <c r="AA130" s="41">
        <f t="shared" si="34"/>
        <v>0</v>
      </c>
      <c r="AB130" s="135">
        <f t="shared" si="37"/>
        <v>0</v>
      </c>
      <c r="AD130" s="379"/>
      <c r="AE130" s="209"/>
    </row>
    <row r="131" spans="1:31" ht="18.75" x14ac:dyDescent="0.3">
      <c r="A131" s="43">
        <v>68</v>
      </c>
      <c r="B131" s="328" t="s">
        <v>28</v>
      </c>
      <c r="C131" s="329"/>
      <c r="D131" s="329"/>
      <c r="E131" s="329"/>
      <c r="F131" s="331"/>
      <c r="G131" s="329"/>
      <c r="H131" s="329"/>
      <c r="I131" s="41">
        <f t="shared" si="29"/>
        <v>0</v>
      </c>
      <c r="J131" s="41">
        <f t="shared" si="30"/>
        <v>0</v>
      </c>
      <c r="K131" s="41">
        <f t="shared" si="31"/>
        <v>0</v>
      </c>
      <c r="L131" s="41">
        <f t="shared" si="32"/>
        <v>0</v>
      </c>
      <c r="M131" s="42">
        <f t="shared" si="35"/>
        <v>0.11</v>
      </c>
      <c r="N131" s="132">
        <f t="shared" si="33"/>
        <v>0</v>
      </c>
      <c r="O131" s="86"/>
      <c r="Q131" s="43">
        <v>68</v>
      </c>
      <c r="R131" s="328" t="str">
        <f t="shared" si="36"/>
        <v>Name/Type</v>
      </c>
      <c r="S131" s="474"/>
      <c r="T131" s="475"/>
      <c r="U131" s="476"/>
      <c r="V131" s="329"/>
      <c r="W131" s="329"/>
      <c r="X131" s="329"/>
      <c r="Y131" s="329"/>
      <c r="Z131" s="329"/>
      <c r="AA131" s="41">
        <f t="shared" si="34"/>
        <v>0</v>
      </c>
      <c r="AB131" s="135">
        <f t="shared" si="37"/>
        <v>0</v>
      </c>
      <c r="AD131" s="379"/>
      <c r="AE131" s="209"/>
    </row>
    <row r="132" spans="1:31" ht="18.75" x14ac:dyDescent="0.3">
      <c r="A132" s="43">
        <v>69</v>
      </c>
      <c r="B132" s="328" t="s">
        <v>59</v>
      </c>
      <c r="C132" s="329"/>
      <c r="D132" s="329"/>
      <c r="E132" s="329"/>
      <c r="F132" s="330"/>
      <c r="G132" s="329"/>
      <c r="H132" s="329"/>
      <c r="I132" s="41">
        <f t="shared" si="29"/>
        <v>0</v>
      </c>
      <c r="J132" s="41">
        <f t="shared" si="30"/>
        <v>0</v>
      </c>
      <c r="K132" s="41">
        <f t="shared" si="31"/>
        <v>0</v>
      </c>
      <c r="L132" s="41">
        <f t="shared" si="32"/>
        <v>0</v>
      </c>
      <c r="M132" s="42">
        <f t="shared" si="35"/>
        <v>0.11</v>
      </c>
      <c r="N132" s="132">
        <f t="shared" si="33"/>
        <v>0</v>
      </c>
      <c r="O132" s="86"/>
      <c r="Q132" s="43">
        <v>69</v>
      </c>
      <c r="R132" s="328" t="str">
        <f t="shared" si="36"/>
        <v>Room/Type</v>
      </c>
      <c r="S132" s="474"/>
      <c r="T132" s="475"/>
      <c r="U132" s="476"/>
      <c r="V132" s="329"/>
      <c r="W132" s="329"/>
      <c r="X132" s="329"/>
      <c r="Y132" s="329"/>
      <c r="Z132" s="329"/>
      <c r="AA132" s="41">
        <f>IF(V132="",0,L132-(V132*(E132-W132)*(F132-X132)*(G132-Y132)*(H132-Z132)/1000))</f>
        <v>0</v>
      </c>
      <c r="AB132" s="135">
        <f t="shared" si="37"/>
        <v>0</v>
      </c>
      <c r="AD132" s="379"/>
      <c r="AE132" s="209"/>
    </row>
    <row r="133" spans="1:31" ht="18.75" x14ac:dyDescent="0.3">
      <c r="A133" s="43">
        <v>70</v>
      </c>
      <c r="B133" s="328" t="s">
        <v>59</v>
      </c>
      <c r="C133" s="329"/>
      <c r="D133" s="329"/>
      <c r="E133" s="329"/>
      <c r="F133" s="331"/>
      <c r="G133" s="329"/>
      <c r="H133" s="329"/>
      <c r="I133" s="41">
        <f t="shared" si="29"/>
        <v>0</v>
      </c>
      <c r="J133" s="41">
        <f t="shared" si="30"/>
        <v>0</v>
      </c>
      <c r="K133" s="41">
        <f t="shared" si="31"/>
        <v>0</v>
      </c>
      <c r="L133" s="41">
        <f t="shared" si="32"/>
        <v>0</v>
      </c>
      <c r="M133" s="42">
        <f t="shared" si="35"/>
        <v>0.11</v>
      </c>
      <c r="N133" s="132">
        <f t="shared" si="33"/>
        <v>0</v>
      </c>
      <c r="O133" s="86"/>
      <c r="Q133" s="43">
        <v>70</v>
      </c>
      <c r="R133" s="328" t="str">
        <f t="shared" si="36"/>
        <v>Room/Type</v>
      </c>
      <c r="S133" s="474"/>
      <c r="T133" s="475"/>
      <c r="U133" s="476"/>
      <c r="V133" s="329"/>
      <c r="W133" s="329"/>
      <c r="X133" s="329"/>
      <c r="Y133" s="329"/>
      <c r="Z133" s="329"/>
      <c r="AA133" s="41">
        <f>IF(V133="",0,L133-(V133*(E133-W133)*(F133-X133)*(G133-Y133)*(H133-Z133)/1000))</f>
        <v>0</v>
      </c>
      <c r="AB133" s="135">
        <f t="shared" si="37"/>
        <v>0</v>
      </c>
      <c r="AD133" s="379"/>
      <c r="AE133" s="209"/>
    </row>
    <row r="134" spans="1:31" ht="18.75" x14ac:dyDescent="0.3">
      <c r="A134" s="43">
        <v>71</v>
      </c>
      <c r="B134" s="328" t="s">
        <v>59</v>
      </c>
      <c r="C134" s="329"/>
      <c r="D134" s="329"/>
      <c r="E134" s="329"/>
      <c r="F134" s="330"/>
      <c r="G134" s="329"/>
      <c r="H134" s="329"/>
      <c r="I134" s="41">
        <f t="shared" si="29"/>
        <v>0</v>
      </c>
      <c r="J134" s="41">
        <f t="shared" si="30"/>
        <v>0</v>
      </c>
      <c r="K134" s="41">
        <f t="shared" si="31"/>
        <v>0</v>
      </c>
      <c r="L134" s="41">
        <f t="shared" si="32"/>
        <v>0</v>
      </c>
      <c r="M134" s="42">
        <f t="shared" si="35"/>
        <v>0.11</v>
      </c>
      <c r="N134" s="132">
        <f t="shared" si="33"/>
        <v>0</v>
      </c>
      <c r="O134" s="86"/>
      <c r="Q134" s="43">
        <v>71</v>
      </c>
      <c r="R134" s="328" t="str">
        <f t="shared" si="36"/>
        <v>Room/Type</v>
      </c>
      <c r="S134" s="474"/>
      <c r="T134" s="475"/>
      <c r="U134" s="476"/>
      <c r="V134" s="329"/>
      <c r="W134" s="329"/>
      <c r="X134" s="329"/>
      <c r="Y134" s="329"/>
      <c r="Z134" s="329"/>
      <c r="AA134" s="41">
        <f t="shared" ref="AA134:AA140" si="38">IF(V134="",0,L134-(V134*(E134-W134)*(F134-X134)*(G134-Y134)*(H134-Z134)/1000))</f>
        <v>0</v>
      </c>
      <c r="AB134" s="135">
        <f t="shared" si="37"/>
        <v>0</v>
      </c>
      <c r="AD134" s="379"/>
      <c r="AE134" s="209"/>
    </row>
    <row r="135" spans="1:31" ht="18.75" x14ac:dyDescent="0.3">
      <c r="A135" s="43">
        <v>72</v>
      </c>
      <c r="B135" s="328" t="s">
        <v>59</v>
      </c>
      <c r="C135" s="329"/>
      <c r="D135" s="329"/>
      <c r="E135" s="329"/>
      <c r="F135" s="331"/>
      <c r="G135" s="329"/>
      <c r="H135" s="329"/>
      <c r="I135" s="41">
        <f t="shared" si="29"/>
        <v>0</v>
      </c>
      <c r="J135" s="41">
        <f t="shared" si="30"/>
        <v>0</v>
      </c>
      <c r="K135" s="41">
        <f t="shared" si="31"/>
        <v>0</v>
      </c>
      <c r="L135" s="41">
        <f t="shared" si="32"/>
        <v>0</v>
      </c>
      <c r="M135" s="42">
        <f t="shared" si="35"/>
        <v>0.11</v>
      </c>
      <c r="N135" s="132">
        <f t="shared" si="33"/>
        <v>0</v>
      </c>
      <c r="O135" s="86"/>
      <c r="Q135" s="43">
        <v>72</v>
      </c>
      <c r="R135" s="328" t="str">
        <f t="shared" si="36"/>
        <v>Room/Type</v>
      </c>
      <c r="S135" s="474"/>
      <c r="T135" s="475"/>
      <c r="U135" s="476"/>
      <c r="V135" s="329"/>
      <c r="W135" s="329"/>
      <c r="X135" s="329"/>
      <c r="Y135" s="329"/>
      <c r="Z135" s="329"/>
      <c r="AA135" s="41">
        <f t="shared" si="38"/>
        <v>0</v>
      </c>
      <c r="AB135" s="135">
        <f t="shared" si="37"/>
        <v>0</v>
      </c>
      <c r="AD135" s="379"/>
      <c r="AE135" s="209"/>
    </row>
    <row r="136" spans="1:31" ht="18.75" x14ac:dyDescent="0.3">
      <c r="A136" s="43">
        <v>73</v>
      </c>
      <c r="B136" s="328" t="s">
        <v>28</v>
      </c>
      <c r="C136" s="329"/>
      <c r="D136" s="329"/>
      <c r="E136" s="329"/>
      <c r="F136" s="330"/>
      <c r="G136" s="329"/>
      <c r="H136" s="329"/>
      <c r="I136" s="41">
        <f t="shared" si="29"/>
        <v>0</v>
      </c>
      <c r="J136" s="41">
        <f t="shared" si="30"/>
        <v>0</v>
      </c>
      <c r="K136" s="41">
        <f t="shared" si="31"/>
        <v>0</v>
      </c>
      <c r="L136" s="41">
        <f t="shared" si="32"/>
        <v>0</v>
      </c>
      <c r="M136" s="42">
        <f t="shared" si="35"/>
        <v>0.11</v>
      </c>
      <c r="N136" s="132">
        <f t="shared" si="33"/>
        <v>0</v>
      </c>
      <c r="O136" s="86"/>
      <c r="Q136" s="43">
        <v>73</v>
      </c>
      <c r="R136" s="328" t="str">
        <f t="shared" si="36"/>
        <v>Name/Type</v>
      </c>
      <c r="S136" s="474"/>
      <c r="T136" s="475"/>
      <c r="U136" s="476"/>
      <c r="V136" s="329"/>
      <c r="W136" s="329"/>
      <c r="X136" s="329"/>
      <c r="Y136" s="329"/>
      <c r="Z136" s="329"/>
      <c r="AA136" s="41">
        <f t="shared" si="38"/>
        <v>0</v>
      </c>
      <c r="AB136" s="135">
        <f t="shared" si="37"/>
        <v>0</v>
      </c>
      <c r="AD136" s="379"/>
      <c r="AE136" s="209"/>
    </row>
    <row r="137" spans="1:31" ht="18.75" x14ac:dyDescent="0.3">
      <c r="A137" s="43">
        <v>74</v>
      </c>
      <c r="B137" s="328" t="s">
        <v>59</v>
      </c>
      <c r="C137" s="329"/>
      <c r="D137" s="329"/>
      <c r="E137" s="329"/>
      <c r="F137" s="331"/>
      <c r="G137" s="329"/>
      <c r="H137" s="329"/>
      <c r="I137" s="41">
        <f t="shared" si="29"/>
        <v>0</v>
      </c>
      <c r="J137" s="41">
        <f t="shared" si="30"/>
        <v>0</v>
      </c>
      <c r="K137" s="41">
        <f t="shared" si="31"/>
        <v>0</v>
      </c>
      <c r="L137" s="41">
        <f t="shared" si="32"/>
        <v>0</v>
      </c>
      <c r="M137" s="42">
        <f t="shared" si="35"/>
        <v>0.11</v>
      </c>
      <c r="N137" s="132">
        <f t="shared" si="33"/>
        <v>0</v>
      </c>
      <c r="O137" s="86"/>
      <c r="Q137" s="43">
        <v>74</v>
      </c>
      <c r="R137" s="328" t="str">
        <f t="shared" si="36"/>
        <v>Room/Type</v>
      </c>
      <c r="S137" s="474"/>
      <c r="T137" s="475"/>
      <c r="U137" s="476"/>
      <c r="V137" s="329"/>
      <c r="W137" s="329"/>
      <c r="X137" s="329"/>
      <c r="Y137" s="329"/>
      <c r="Z137" s="329"/>
      <c r="AA137" s="41">
        <f t="shared" si="38"/>
        <v>0</v>
      </c>
      <c r="AB137" s="135">
        <f t="shared" si="37"/>
        <v>0</v>
      </c>
      <c r="AD137" s="379"/>
      <c r="AE137" s="209"/>
    </row>
    <row r="138" spans="1:31" ht="18.75" x14ac:dyDescent="0.3">
      <c r="A138" s="43">
        <v>75</v>
      </c>
      <c r="B138" s="328" t="s">
        <v>59</v>
      </c>
      <c r="C138" s="329"/>
      <c r="D138" s="329"/>
      <c r="E138" s="329"/>
      <c r="F138" s="330"/>
      <c r="G138" s="329"/>
      <c r="H138" s="329"/>
      <c r="I138" s="41">
        <f t="shared" si="29"/>
        <v>0</v>
      </c>
      <c r="J138" s="41">
        <f t="shared" si="30"/>
        <v>0</v>
      </c>
      <c r="K138" s="41">
        <f t="shared" si="31"/>
        <v>0</v>
      </c>
      <c r="L138" s="41">
        <f t="shared" si="32"/>
        <v>0</v>
      </c>
      <c r="M138" s="42">
        <f t="shared" si="35"/>
        <v>0.11</v>
      </c>
      <c r="N138" s="132">
        <f t="shared" si="33"/>
        <v>0</v>
      </c>
      <c r="O138" s="86"/>
      <c r="Q138" s="43">
        <v>75</v>
      </c>
      <c r="R138" s="328" t="str">
        <f t="shared" si="36"/>
        <v>Room/Type</v>
      </c>
      <c r="S138" s="474"/>
      <c r="T138" s="475"/>
      <c r="U138" s="476"/>
      <c r="V138" s="329"/>
      <c r="W138" s="329"/>
      <c r="X138" s="329"/>
      <c r="Y138" s="329"/>
      <c r="Z138" s="329"/>
      <c r="AA138" s="41">
        <f t="shared" si="38"/>
        <v>0</v>
      </c>
      <c r="AB138" s="135">
        <f t="shared" si="37"/>
        <v>0</v>
      </c>
      <c r="AD138" s="379"/>
      <c r="AE138" s="209"/>
    </row>
    <row r="139" spans="1:31" ht="18.75" x14ac:dyDescent="0.3">
      <c r="A139" s="43">
        <v>76</v>
      </c>
      <c r="B139" s="328" t="s">
        <v>59</v>
      </c>
      <c r="C139" s="329"/>
      <c r="D139" s="329"/>
      <c r="E139" s="329"/>
      <c r="F139" s="331"/>
      <c r="G139" s="329"/>
      <c r="H139" s="329"/>
      <c r="I139" s="41">
        <f t="shared" si="29"/>
        <v>0</v>
      </c>
      <c r="J139" s="41">
        <f t="shared" si="30"/>
        <v>0</v>
      </c>
      <c r="K139" s="41">
        <f t="shared" si="31"/>
        <v>0</v>
      </c>
      <c r="L139" s="41">
        <f t="shared" si="32"/>
        <v>0</v>
      </c>
      <c r="M139" s="42">
        <f>$C$6</f>
        <v>0.11</v>
      </c>
      <c r="N139" s="132">
        <f t="shared" si="33"/>
        <v>0</v>
      </c>
      <c r="O139" s="86"/>
      <c r="Q139" s="43">
        <v>76</v>
      </c>
      <c r="R139" s="328" t="str">
        <f t="shared" si="36"/>
        <v>Room/Type</v>
      </c>
      <c r="S139" s="474"/>
      <c r="T139" s="475"/>
      <c r="U139" s="476"/>
      <c r="V139" s="329"/>
      <c r="W139" s="329"/>
      <c r="X139" s="329"/>
      <c r="Y139" s="329"/>
      <c r="Z139" s="329"/>
      <c r="AA139" s="41">
        <f t="shared" si="38"/>
        <v>0</v>
      </c>
      <c r="AB139" s="135">
        <f t="shared" si="37"/>
        <v>0</v>
      </c>
      <c r="AD139" s="379"/>
      <c r="AE139" s="209"/>
    </row>
    <row r="140" spans="1:31" ht="19.5" thickBot="1" x14ac:dyDescent="0.35">
      <c r="A140" s="43">
        <v>77</v>
      </c>
      <c r="B140" s="332" t="s">
        <v>59</v>
      </c>
      <c r="C140" s="318"/>
      <c r="D140" s="318"/>
      <c r="E140" s="318"/>
      <c r="F140" s="333"/>
      <c r="G140" s="318"/>
      <c r="H140" s="318"/>
      <c r="I140" s="14">
        <f t="shared" si="29"/>
        <v>0</v>
      </c>
      <c r="J140" s="14">
        <f t="shared" si="30"/>
        <v>0</v>
      </c>
      <c r="K140" s="14">
        <f t="shared" si="31"/>
        <v>0</v>
      </c>
      <c r="L140" s="14">
        <f t="shared" si="32"/>
        <v>0</v>
      </c>
      <c r="M140" s="31">
        <f t="shared" si="35"/>
        <v>0.11</v>
      </c>
      <c r="N140" s="133">
        <f t="shared" si="33"/>
        <v>0</v>
      </c>
      <c r="O140" s="86"/>
      <c r="Q140" s="43">
        <v>77</v>
      </c>
      <c r="R140" s="328" t="str">
        <f t="shared" si="36"/>
        <v>Room/Type</v>
      </c>
      <c r="S140" s="481"/>
      <c r="T140" s="482"/>
      <c r="U140" s="483"/>
      <c r="V140" s="318"/>
      <c r="W140" s="318"/>
      <c r="X140" s="318"/>
      <c r="Y140" s="318"/>
      <c r="Z140" s="318"/>
      <c r="AA140" s="41">
        <f t="shared" si="38"/>
        <v>0</v>
      </c>
      <c r="AB140" s="136">
        <f t="shared" si="37"/>
        <v>0</v>
      </c>
      <c r="AD140" s="379"/>
      <c r="AE140" s="209"/>
    </row>
    <row r="141" spans="1:31" ht="18.75" x14ac:dyDescent="0.3">
      <c r="A141" s="319"/>
      <c r="B141" s="319"/>
      <c r="C141" s="319"/>
      <c r="D141" s="319"/>
      <c r="E141" s="319"/>
      <c r="F141" s="168"/>
      <c r="G141" s="168"/>
      <c r="H141" s="168"/>
      <c r="I141" s="168"/>
      <c r="J141" s="168"/>
      <c r="K141" s="168"/>
      <c r="L141" s="168"/>
      <c r="M141" s="168"/>
      <c r="N141" s="168"/>
      <c r="O141" s="168"/>
      <c r="P141" s="168"/>
      <c r="Q141" s="168"/>
      <c r="AD141" s="379"/>
      <c r="AE141" s="209"/>
    </row>
    <row r="142" spans="1:31" x14ac:dyDescent="0.25">
      <c r="A142" s="480" t="s">
        <v>134</v>
      </c>
      <c r="B142" s="480"/>
      <c r="C142" s="480"/>
      <c r="D142" s="480"/>
      <c r="E142" s="480"/>
      <c r="N142" s="23"/>
      <c r="O142" s="23"/>
      <c r="P142" s="25"/>
      <c r="AD142" s="209"/>
      <c r="AE142" s="209"/>
    </row>
    <row r="143" spans="1:31" x14ac:dyDescent="0.25">
      <c r="AD143" s="209"/>
      <c r="AE143" s="209"/>
    </row>
  </sheetData>
  <sheetProtection algorithmName="SHA-512" hashValue="lYSe+oixQuWqjjpOBp78/nMx3ju9awwHLlY2Cf1GmIZnTFsxI1yoEda8MNV1iDX3Hp/PkwB//1MUH4vZmYi1Ig==" saltValue="3/ECNHwkKL0Di11BGdNsrA==" spinCount="100000" sheet="1" objects="1" scenarios="1" selectLockedCells="1"/>
  <mergeCells count="88">
    <mergeCell ref="A142:E142"/>
    <mergeCell ref="S121:U121"/>
    <mergeCell ref="S122:U122"/>
    <mergeCell ref="S123:U123"/>
    <mergeCell ref="S124:U124"/>
    <mergeCell ref="S125:U125"/>
    <mergeCell ref="S126:U126"/>
    <mergeCell ref="S127:U127"/>
    <mergeCell ref="S128:U128"/>
    <mergeCell ref="S129:U129"/>
    <mergeCell ref="S130:U130"/>
    <mergeCell ref="S131:U131"/>
    <mergeCell ref="S132:U132"/>
    <mergeCell ref="S133:U133"/>
    <mergeCell ref="S134:U134"/>
    <mergeCell ref="S81:U81"/>
    <mergeCell ref="S82:U82"/>
    <mergeCell ref="S83:U83"/>
    <mergeCell ref="S84:U84"/>
    <mergeCell ref="S140:U140"/>
    <mergeCell ref="S85:U85"/>
    <mergeCell ref="S86:U86"/>
    <mergeCell ref="S87:U87"/>
    <mergeCell ref="S88:U88"/>
    <mergeCell ref="S89:U89"/>
    <mergeCell ref="S90:U90"/>
    <mergeCell ref="S91:U91"/>
    <mergeCell ref="S135:U135"/>
    <mergeCell ref="S136:U136"/>
    <mergeCell ref="S137:U137"/>
    <mergeCell ref="S92:U92"/>
    <mergeCell ref="S93:U93"/>
    <mergeCell ref="S94:U94"/>
    <mergeCell ref="S95:U95"/>
    <mergeCell ref="S138:U138"/>
    <mergeCell ref="S139:U139"/>
    <mergeCell ref="A102:E102"/>
    <mergeCell ref="S96:U96"/>
    <mergeCell ref="S97:U97"/>
    <mergeCell ref="S98:U98"/>
    <mergeCell ref="S99:U99"/>
    <mergeCell ref="S100:U100"/>
    <mergeCell ref="S56:U56"/>
    <mergeCell ref="S57:U57"/>
    <mergeCell ref="S58:U58"/>
    <mergeCell ref="S59:U59"/>
    <mergeCell ref="A61:E61"/>
    <mergeCell ref="S51:U51"/>
    <mergeCell ref="S52:U52"/>
    <mergeCell ref="S53:U53"/>
    <mergeCell ref="S54:U54"/>
    <mergeCell ref="S55:U55"/>
    <mergeCell ref="S46:U46"/>
    <mergeCell ref="S47:U47"/>
    <mergeCell ref="S48:U48"/>
    <mergeCell ref="S49:U49"/>
    <mergeCell ref="S50:U50"/>
    <mergeCell ref="S41:U41"/>
    <mergeCell ref="S42:U42"/>
    <mergeCell ref="S43:U43"/>
    <mergeCell ref="S44:U44"/>
    <mergeCell ref="S45:U45"/>
    <mergeCell ref="S2:U6"/>
    <mergeCell ref="C7:I7"/>
    <mergeCell ref="S19:U19"/>
    <mergeCell ref="S20:U20"/>
    <mergeCell ref="S12:U12"/>
    <mergeCell ref="S13:U13"/>
    <mergeCell ref="S14:U14"/>
    <mergeCell ref="S15:U15"/>
    <mergeCell ref="Q2:R6"/>
    <mergeCell ref="S16:U16"/>
    <mergeCell ref="S17:U17"/>
    <mergeCell ref="S18:U18"/>
    <mergeCell ref="S40:U40"/>
    <mergeCell ref="A34:E34"/>
    <mergeCell ref="S31:U31"/>
    <mergeCell ref="S32:U32"/>
    <mergeCell ref="S26:U26"/>
    <mergeCell ref="S27:U27"/>
    <mergeCell ref="S30:U30"/>
    <mergeCell ref="S28:U28"/>
    <mergeCell ref="S29:U29"/>
    <mergeCell ref="S21:U21"/>
    <mergeCell ref="S22:U22"/>
    <mergeCell ref="S23:U23"/>
    <mergeCell ref="S24:U24"/>
    <mergeCell ref="S25:U25"/>
  </mergeCells>
  <dataValidations count="1">
    <dataValidation allowBlank="1" showInputMessage="1" showErrorMessage="1" prompt="Please input a wattage" sqref="V14:V32 V41:V59 V82:V100 V122:V140"/>
  </dataValidations>
  <hyperlinks>
    <hyperlink ref="A34:E34" location="'Assumptions and Methodology'!A15" display="For Sources and Assumptions please click here"/>
    <hyperlink ref="A61:E61" location="'Assumptions and Methodology'!A15" display="For Sources and Assumptions please click here"/>
    <hyperlink ref="A102:E102" location="'Assumptions and Methodology'!A15" display="For Sources and Assumptions please click here"/>
    <hyperlink ref="A142:E142" location="'Assumptions and Methodology'!A15" display="For Sources and Assumptions please click here"/>
  </hyperlinks>
  <pageMargins left="0.34" right="0.32" top="0.75" bottom="0.75" header="0.3" footer="0.3"/>
  <pageSetup scale="68" fitToWidth="2" orientation="landscape" r:id="rId1"/>
  <headerFooter alignWithMargins="0">
    <oddHeader>&amp;C&amp;"-,Bold"&amp;14LIGHTING COSTS WORKSHEET</oddHeader>
  </headerFooter>
  <colBreaks count="1" manualBreakCount="1">
    <brk id="15" max="3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AD143"/>
  <sheetViews>
    <sheetView showGridLines="0" showWhiteSpace="0" view="pageLayout" zoomScale="70" zoomScaleNormal="60" zoomScaleSheetLayoutView="50" zoomScalePageLayoutView="70" workbookViewId="0">
      <selection activeCell="B12" sqref="B12:B13"/>
    </sheetView>
  </sheetViews>
  <sheetFormatPr defaultColWidth="8.85546875" defaultRowHeight="15" x14ac:dyDescent="0.25"/>
  <cols>
    <col min="1" max="1" width="3.7109375" customWidth="1"/>
    <col min="2" max="2" width="14.7109375" customWidth="1"/>
    <col min="3" max="3" width="15.7109375" customWidth="1"/>
    <col min="4" max="4" width="10.85546875" customWidth="1"/>
    <col min="5" max="5" width="14.140625" customWidth="1"/>
    <col min="6" max="6" width="14" customWidth="1"/>
    <col min="7" max="7" width="13.140625" customWidth="1"/>
    <col min="8" max="8" width="14.85546875" customWidth="1"/>
    <col min="9" max="9" width="14.140625" customWidth="1"/>
    <col min="10" max="10" width="15.5703125" customWidth="1"/>
    <col min="11" max="11" width="12.28515625" customWidth="1"/>
    <col min="12" max="12" width="11.28515625" customWidth="1"/>
    <col min="13" max="13" width="16.42578125" customWidth="1"/>
    <col min="14" max="14" width="22.5703125" customWidth="1"/>
    <col min="15" max="15" width="8.140625" customWidth="1"/>
    <col min="16" max="16" width="5.5703125" customWidth="1"/>
    <col min="17" max="17" width="7.42578125" customWidth="1"/>
    <col min="18" max="18" width="16.28515625" customWidth="1"/>
    <col min="19" max="19" width="16.5703125" bestFit="1" customWidth="1"/>
    <col min="20" max="20" width="31.7109375" customWidth="1"/>
    <col min="21" max="21" width="14.42578125" customWidth="1"/>
    <col min="22" max="22" width="11.5703125" customWidth="1"/>
    <col min="23" max="23" width="15.85546875" customWidth="1"/>
    <col min="24" max="24" width="18.140625" customWidth="1"/>
    <col min="25" max="25" width="13.28515625" customWidth="1"/>
    <col min="26" max="26" width="10.5703125" customWidth="1"/>
    <col min="27" max="27" width="12.140625" customWidth="1"/>
    <col min="28" max="28" width="16.28515625" customWidth="1"/>
    <col min="29" max="29" width="15.85546875" customWidth="1"/>
    <col min="30" max="30" width="14.42578125" bestFit="1" customWidth="1"/>
    <col min="31" max="31" width="22.5703125" customWidth="1"/>
  </cols>
  <sheetData>
    <row r="1" spans="1:29" s="1" customFormat="1" ht="26.25" x14ac:dyDescent="0.4">
      <c r="A1" s="27" t="s">
        <v>29</v>
      </c>
      <c r="N1" s="354"/>
      <c r="O1" s="48"/>
      <c r="Q1" s="27" t="s">
        <v>126</v>
      </c>
    </row>
    <row r="2" spans="1:29" ht="16.5" thickBot="1" x14ac:dyDescent="0.3">
      <c r="A2" s="2" t="s">
        <v>0</v>
      </c>
      <c r="E2" s="25"/>
      <c r="N2" s="319"/>
    </row>
    <row r="3" spans="1:29" ht="22.5" customHeight="1" x14ac:dyDescent="0.25">
      <c r="A3" s="3"/>
      <c r="N3" s="319"/>
      <c r="Q3" s="500" t="s">
        <v>272</v>
      </c>
      <c r="R3" s="501"/>
      <c r="S3" s="501"/>
      <c r="T3" s="501"/>
      <c r="U3" s="501"/>
      <c r="V3" s="502"/>
    </row>
    <row r="4" spans="1:29" ht="28.5" customHeight="1" thickBot="1" x14ac:dyDescent="0.35">
      <c r="A4" s="4" t="s">
        <v>1</v>
      </c>
      <c r="K4" s="86"/>
      <c r="L4" s="86"/>
      <c r="M4" s="86"/>
      <c r="N4" s="355"/>
      <c r="Q4" s="503"/>
      <c r="R4" s="504"/>
      <c r="S4" s="504"/>
      <c r="T4" s="504"/>
      <c r="U4" s="504"/>
      <c r="V4" s="505"/>
    </row>
    <row r="5" spans="1:29" ht="26.25" customHeight="1" thickBot="1" x14ac:dyDescent="0.3">
      <c r="A5" s="5"/>
      <c r="I5" s="83"/>
      <c r="J5" s="83"/>
      <c r="K5" s="83"/>
      <c r="L5" s="92"/>
      <c r="M5" s="191" t="s">
        <v>92</v>
      </c>
      <c r="N5" s="192" t="s">
        <v>81</v>
      </c>
      <c r="P5" s="144"/>
      <c r="Q5" s="503"/>
      <c r="R5" s="504"/>
      <c r="S5" s="504"/>
      <c r="T5" s="504"/>
      <c r="U5" s="504"/>
      <c r="V5" s="505"/>
      <c r="X5" s="83"/>
      <c r="Y5" s="83"/>
      <c r="Z5" s="83"/>
      <c r="AA5" s="92"/>
      <c r="AB5" s="120" t="s">
        <v>92</v>
      </c>
      <c r="AC5" s="121" t="s">
        <v>106</v>
      </c>
    </row>
    <row r="6" spans="1:29" ht="23.25" customHeight="1" x14ac:dyDescent="0.3">
      <c r="B6" s="40" t="s">
        <v>2</v>
      </c>
      <c r="C6" s="58">
        <f>Summary!$E$13</f>
        <v>0.11</v>
      </c>
      <c r="D6" s="7"/>
      <c r="I6" s="97"/>
      <c r="J6" s="22"/>
      <c r="K6" s="86"/>
      <c r="L6" s="93" t="s">
        <v>78</v>
      </c>
      <c r="M6" s="113">
        <f>SUM(K14:K31)+SUM(K45:K64)+SUM(K83:K102)+SUM(K121:K140)</f>
        <v>0</v>
      </c>
      <c r="N6" s="100">
        <f>SUM(N14:N31)+SUM(N45:N64)+SUM(N83:N102)+SUM(N121:N140)</f>
        <v>0</v>
      </c>
      <c r="P6" s="116"/>
      <c r="Q6" s="503"/>
      <c r="R6" s="504"/>
      <c r="S6" s="504"/>
      <c r="T6" s="504"/>
      <c r="U6" s="504"/>
      <c r="V6" s="505"/>
      <c r="X6" s="97"/>
      <c r="Y6" s="22"/>
      <c r="Z6" s="86"/>
      <c r="AA6" s="93" t="s">
        <v>78</v>
      </c>
      <c r="AB6" s="113">
        <f>SUM(AB7:AB8)</f>
        <v>0</v>
      </c>
      <c r="AC6" s="100">
        <f>AB6*$C$6</f>
        <v>0</v>
      </c>
    </row>
    <row r="7" spans="1:29" ht="28.5" customHeight="1" x14ac:dyDescent="0.3">
      <c r="A7" s="319"/>
      <c r="B7" s="320" t="s">
        <v>278</v>
      </c>
      <c r="C7" s="493"/>
      <c r="D7" s="493"/>
      <c r="E7" s="493"/>
      <c r="F7" s="493"/>
      <c r="G7" s="493"/>
      <c r="I7" s="98"/>
      <c r="J7" s="53"/>
      <c r="K7" s="86"/>
      <c r="L7" s="54" t="s">
        <v>79</v>
      </c>
      <c r="M7" s="114">
        <f>SUM(K15,K17,K19,K21,K23,K25,K27,K29,K31,K46,K48,K50,K52,K54,K56,K58,K60,K62,K64,K84,K86,K88,K90,K92,K94,K96,K98,K100,K102,K122,K124,K126,K128,K130,K132,K134,K136,K138,K140)</f>
        <v>0</v>
      </c>
      <c r="N7" s="101">
        <f>SUM(M15,M17,M19,M21,M23,M25,M27,M29,M31,M46,M48,M50,M52,M54,M56,M58,M60,M62,M64,M84,M86,M88,M90,M92,M94,M96,M98,M100,M102,M122,M124,M126,M128,M130,M132,M134,M136,M138,M140)</f>
        <v>0</v>
      </c>
      <c r="P7" s="117"/>
      <c r="Q7" s="503"/>
      <c r="R7" s="504"/>
      <c r="S7" s="504"/>
      <c r="T7" s="504"/>
      <c r="U7" s="504"/>
      <c r="V7" s="505"/>
      <c r="X7" s="98"/>
      <c r="Y7" s="53"/>
      <c r="Z7" s="86"/>
      <c r="AA7" s="54" t="s">
        <v>79</v>
      </c>
      <c r="AB7" s="357">
        <f>SUM(Z15,Z17,Z19,Z21,Z23,Z25,Z27,Z29,Z31,Z46,Z48,Z50,Z52,Z54,Z56,Z58,Z60,Z62,Z64,Z84,Z86,Z88,Z90,Z92,Z94,Z96,Z98,Z100,Z102,Z122,Z124,Z126,Z128,Z130,Z132,Z134,Z136,Z138,Z140)</f>
        <v>0</v>
      </c>
      <c r="AC7" s="100">
        <f t="shared" ref="AC7:AC8" si="0">AB7*$C$6</f>
        <v>0</v>
      </c>
    </row>
    <row r="8" spans="1:29" ht="42.75" customHeight="1" thickBot="1" x14ac:dyDescent="0.35">
      <c r="B8" s="6"/>
      <c r="C8" s="52"/>
      <c r="D8" s="52"/>
      <c r="E8" s="52"/>
      <c r="F8" s="52"/>
      <c r="G8" s="52"/>
      <c r="H8" s="25"/>
      <c r="I8" s="99"/>
      <c r="J8" s="55"/>
      <c r="K8" s="83"/>
      <c r="L8" s="56" t="s">
        <v>80</v>
      </c>
      <c r="M8" s="115">
        <f>M6-M7</f>
        <v>0</v>
      </c>
      <c r="N8" s="102">
        <f>N6-N7</f>
        <v>0</v>
      </c>
      <c r="P8" s="117"/>
      <c r="Q8" s="506"/>
      <c r="R8" s="507"/>
      <c r="S8" s="507"/>
      <c r="T8" s="507"/>
      <c r="U8" s="507"/>
      <c r="V8" s="508"/>
      <c r="X8" s="99"/>
      <c r="Y8" s="55"/>
      <c r="Z8" s="83"/>
      <c r="AA8" s="56" t="s">
        <v>80</v>
      </c>
      <c r="AB8" s="359">
        <f>SUM(Z14,Z16,Z18,Z20,Z22,Z24,Z26,Z28,Z30,Z45,Z47,Z49,Z51,Z53,Z55,Z57,Z59,Z61,Z63,Z83,Z85,Z87,Z89,Z91,Z93,Z95,Z97,Z99,Z101,Z121,Z123,Z125,Z127,Z129,Z131,Z133,Z135,Z137,Z139)</f>
        <v>0</v>
      </c>
      <c r="AC8" s="162">
        <f t="shared" si="0"/>
        <v>0</v>
      </c>
    </row>
    <row r="9" spans="1:29" ht="15.75" customHeight="1" thickBot="1" x14ac:dyDescent="0.3">
      <c r="B9" s="8"/>
    </row>
    <row r="10" spans="1:29" ht="15.75" customHeight="1" x14ac:dyDescent="0.25">
      <c r="A10" s="9"/>
      <c r="B10" s="535" t="s">
        <v>4</v>
      </c>
      <c r="C10" s="536"/>
      <c r="D10" s="10" t="s">
        <v>35</v>
      </c>
      <c r="E10" s="10" t="s">
        <v>36</v>
      </c>
      <c r="F10" s="10" t="s">
        <v>5</v>
      </c>
      <c r="G10" s="10" t="s">
        <v>6</v>
      </c>
      <c r="H10" s="10" t="s">
        <v>7</v>
      </c>
      <c r="I10" s="10" t="s">
        <v>8</v>
      </c>
      <c r="J10" s="10" t="s">
        <v>9</v>
      </c>
      <c r="K10" s="10" t="s">
        <v>10</v>
      </c>
      <c r="L10" s="10" t="s">
        <v>11</v>
      </c>
      <c r="M10" s="10" t="s">
        <v>107</v>
      </c>
      <c r="N10" s="145" t="s">
        <v>12</v>
      </c>
      <c r="O10" s="150"/>
      <c r="P10" s="149"/>
      <c r="Q10" s="155"/>
      <c r="R10" s="142" t="s">
        <v>4</v>
      </c>
      <c r="S10" s="140"/>
      <c r="T10" s="140"/>
      <c r="U10" s="10" t="s">
        <v>13</v>
      </c>
      <c r="V10" s="10" t="s">
        <v>14</v>
      </c>
      <c r="W10" s="10" t="s">
        <v>91</v>
      </c>
      <c r="X10" s="10" t="s">
        <v>93</v>
      </c>
      <c r="Y10" s="10" t="s">
        <v>96</v>
      </c>
      <c r="Z10" s="10" t="s">
        <v>104</v>
      </c>
      <c r="AA10" s="10" t="s">
        <v>115</v>
      </c>
      <c r="AB10" s="10" t="s">
        <v>105</v>
      </c>
      <c r="AC10" s="145" t="s">
        <v>234</v>
      </c>
    </row>
    <row r="11" spans="1:29" ht="92.25" customHeight="1" thickBot="1" x14ac:dyDescent="0.3">
      <c r="A11" s="95" t="s">
        <v>15</v>
      </c>
      <c r="B11" s="537" t="s">
        <v>16</v>
      </c>
      <c r="C11" s="538"/>
      <c r="D11" s="96" t="s">
        <v>17</v>
      </c>
      <c r="E11" s="299" t="s">
        <v>18</v>
      </c>
      <c r="F11" s="96" t="s">
        <v>19</v>
      </c>
      <c r="G11" s="96" t="s">
        <v>20</v>
      </c>
      <c r="H11" s="96" t="s">
        <v>23</v>
      </c>
      <c r="I11" s="96" t="s">
        <v>121</v>
      </c>
      <c r="J11" s="96" t="s">
        <v>21</v>
      </c>
      <c r="K11" s="96" t="s">
        <v>122</v>
      </c>
      <c r="L11" s="96" t="s">
        <v>22</v>
      </c>
      <c r="M11" s="96" t="s">
        <v>123</v>
      </c>
      <c r="N11" s="146" t="s">
        <v>30</v>
      </c>
      <c r="O11" s="148"/>
      <c r="P11" s="147"/>
      <c r="Q11" s="156" t="s">
        <v>15</v>
      </c>
      <c r="R11" s="143" t="s">
        <v>16</v>
      </c>
      <c r="S11" s="141"/>
      <c r="T11" s="141" t="s">
        <v>102</v>
      </c>
      <c r="U11" s="96" t="s">
        <v>141</v>
      </c>
      <c r="V11" s="119" t="s">
        <v>18</v>
      </c>
      <c r="W11" s="96" t="s">
        <v>237</v>
      </c>
      <c r="X11" s="96" t="s">
        <v>103</v>
      </c>
      <c r="Y11" s="96" t="s">
        <v>190</v>
      </c>
      <c r="Z11" s="96" t="s">
        <v>142</v>
      </c>
      <c r="AA11" s="96" t="s">
        <v>123</v>
      </c>
      <c r="AB11" s="154" t="s">
        <v>125</v>
      </c>
      <c r="AC11" s="153" t="s">
        <v>124</v>
      </c>
    </row>
    <row r="12" spans="1:29" ht="25.35" customHeight="1" thickBot="1" x14ac:dyDescent="0.35">
      <c r="A12" s="525">
        <v>1</v>
      </c>
      <c r="B12" s="555" t="s">
        <v>24</v>
      </c>
      <c r="C12" s="458" t="s">
        <v>25</v>
      </c>
      <c r="D12" s="303">
        <v>26</v>
      </c>
      <c r="E12" s="550" t="s">
        <v>26</v>
      </c>
      <c r="F12" s="303">
        <v>8</v>
      </c>
      <c r="G12" s="303">
        <v>200</v>
      </c>
      <c r="H12" s="550">
        <v>10</v>
      </c>
      <c r="I12" s="62">
        <f>D12*F12*H12</f>
        <v>2080</v>
      </c>
      <c r="J12" s="62">
        <f>I12/1000</f>
        <v>2.08</v>
      </c>
      <c r="K12" s="62">
        <f t="shared" ref="K12:K30" si="1">G12*J12</f>
        <v>416</v>
      </c>
      <c r="L12" s="63">
        <f>$C$6</f>
        <v>0.11</v>
      </c>
      <c r="M12" s="65">
        <f>L12*K12</f>
        <v>45.76</v>
      </c>
      <c r="N12" s="541">
        <f>M12+M13</f>
        <v>53.635999999999996</v>
      </c>
      <c r="O12" s="24"/>
      <c r="P12" s="151"/>
      <c r="Q12" s="547">
        <v>1</v>
      </c>
      <c r="R12" s="552" t="s">
        <v>24</v>
      </c>
      <c r="S12" s="118" t="s">
        <v>25</v>
      </c>
      <c r="T12" s="123"/>
      <c r="U12" s="302">
        <v>26</v>
      </c>
      <c r="V12" s="554" t="s">
        <v>128</v>
      </c>
      <c r="W12" s="303"/>
      <c r="X12" s="303"/>
      <c r="Y12" s="550">
        <v>1</v>
      </c>
      <c r="Z12" s="169">
        <f>IF(U12="",0,K12-(U12)*(F12-W12)*(G12-X12)*(H12-Y12)/1000)</f>
        <v>41.600000000000023</v>
      </c>
      <c r="AA12" s="65">
        <f t="shared" ref="AA12:AA31" si="2">Z12*L12</f>
        <v>4.5760000000000023</v>
      </c>
      <c r="AB12" s="510">
        <f>Z12+Z13</f>
        <v>48.760000000000019</v>
      </c>
      <c r="AC12" s="512">
        <f>AA12+AA13</f>
        <v>5.3636000000000017</v>
      </c>
    </row>
    <row r="13" spans="1:29" ht="25.35" customHeight="1" thickBot="1" x14ac:dyDescent="0.35">
      <c r="A13" s="526"/>
      <c r="B13" s="556"/>
      <c r="C13" s="459" t="s">
        <v>27</v>
      </c>
      <c r="D13" s="314">
        <v>1</v>
      </c>
      <c r="E13" s="551"/>
      <c r="F13" s="314">
        <f>24-F12</f>
        <v>16</v>
      </c>
      <c r="G13" s="314">
        <f>365-G12</f>
        <v>165</v>
      </c>
      <c r="H13" s="551"/>
      <c r="I13" s="62">
        <f>D13*F13*H12</f>
        <v>160</v>
      </c>
      <c r="J13" s="62">
        <f>I13/1000</f>
        <v>0.16</v>
      </c>
      <c r="K13" s="62">
        <f>(IF(E12="Y",G13,0)*(D13/1000)*24+IF(E12="Y",G12,0)*(D13/1000)*(F13))*H12</f>
        <v>71.599999999999994</v>
      </c>
      <c r="L13" s="64">
        <f>$C$6</f>
        <v>0.11</v>
      </c>
      <c r="M13" s="66">
        <f>K13*L13</f>
        <v>7.8759999999999994</v>
      </c>
      <c r="N13" s="542"/>
      <c r="O13" s="152"/>
      <c r="P13" s="151"/>
      <c r="Q13" s="545"/>
      <c r="R13" s="553"/>
      <c r="S13" s="122" t="s">
        <v>27</v>
      </c>
      <c r="T13" s="309"/>
      <c r="U13" s="304">
        <v>1</v>
      </c>
      <c r="V13" s="551"/>
      <c r="W13" s="305">
        <f>F13+W12</f>
        <v>16</v>
      </c>
      <c r="X13" s="305">
        <f>G13+X12</f>
        <v>165</v>
      </c>
      <c r="Y13" s="551"/>
      <c r="Z13" s="62">
        <f>IF(U13="",0,K13-(IF(V12="Y",X13,0)*(U13/1000)*24+IF(V12="Y",(G12-X12),0)*(U13/1000)*(W13))*(H12-Y12))</f>
        <v>7.1599999999999966</v>
      </c>
      <c r="AA13" s="65">
        <f t="shared" si="2"/>
        <v>0.78759999999999963</v>
      </c>
      <c r="AB13" s="511"/>
      <c r="AC13" s="513"/>
    </row>
    <row r="14" spans="1:29" ht="25.35" customHeight="1" thickBot="1" x14ac:dyDescent="0.35">
      <c r="A14" s="528">
        <v>2</v>
      </c>
      <c r="B14" s="527" t="s">
        <v>136</v>
      </c>
      <c r="C14" s="160" t="s">
        <v>25</v>
      </c>
      <c r="D14" s="315"/>
      <c r="E14" s="518"/>
      <c r="F14" s="315"/>
      <c r="G14" s="315"/>
      <c r="H14" s="518"/>
      <c r="I14" s="12">
        <f t="shared" ref="I14" si="3">D14*F14*H14</f>
        <v>0</v>
      </c>
      <c r="J14" s="16">
        <f t="shared" ref="J14:J27" si="4">I14/1000</f>
        <v>0</v>
      </c>
      <c r="K14" s="157">
        <f t="shared" si="1"/>
        <v>0</v>
      </c>
      <c r="L14" s="32">
        <f t="shared" ref="L14:L31" si="5">$C$6</f>
        <v>0.11</v>
      </c>
      <c r="M14" s="28">
        <f t="shared" ref="M14" si="6">L14*K14</f>
        <v>0</v>
      </c>
      <c r="N14" s="531">
        <f>M14+M15</f>
        <v>0</v>
      </c>
      <c r="O14" s="152"/>
      <c r="P14" s="151"/>
      <c r="Q14" s="544">
        <v>2</v>
      </c>
      <c r="R14" s="522" t="str">
        <f>B14</f>
        <v>Practice</v>
      </c>
      <c r="S14" s="15" t="s">
        <v>25</v>
      </c>
      <c r="T14" s="310"/>
      <c r="U14" s="306"/>
      <c r="V14" s="524"/>
      <c r="W14" s="307"/>
      <c r="X14" s="307"/>
      <c r="Y14" s="518"/>
      <c r="Z14" s="169">
        <f>IF(U14="",0,K14-(U14)*(F14-W14)*(G14-X14)*(H14-Y14)/1000)</f>
        <v>0</v>
      </c>
      <c r="AA14" s="65">
        <f t="shared" si="2"/>
        <v>0</v>
      </c>
      <c r="AB14" s="510">
        <f t="shared" ref="AB14" si="7">Z14+Z15</f>
        <v>0</v>
      </c>
      <c r="AC14" s="512">
        <f t="shared" ref="AC14" si="8">AA14+AA15</f>
        <v>0</v>
      </c>
    </row>
    <row r="15" spans="1:29" ht="25.35" customHeight="1" thickBot="1" x14ac:dyDescent="0.35">
      <c r="A15" s="529"/>
      <c r="B15" s="530"/>
      <c r="C15" s="161" t="s">
        <v>27</v>
      </c>
      <c r="D15" s="316"/>
      <c r="E15" s="519"/>
      <c r="F15" s="317">
        <f>24-F14</f>
        <v>24</v>
      </c>
      <c r="G15" s="317">
        <f>365-G14</f>
        <v>365</v>
      </c>
      <c r="H15" s="519"/>
      <c r="I15" s="12">
        <f t="shared" ref="I15" si="9">D15*F15*H14</f>
        <v>0</v>
      </c>
      <c r="J15" s="18">
        <f>I15/1000</f>
        <v>0</v>
      </c>
      <c r="K15" s="157">
        <f>(IF(E14="Y",G15,0)*(D15/1000)*24+IF(E14="Y",G14,0)*(D15/1000)*(F15))*H14</f>
        <v>0</v>
      </c>
      <c r="L15" s="33">
        <f t="shared" si="5"/>
        <v>0.11</v>
      </c>
      <c r="M15" s="29">
        <f t="shared" ref="M15" si="10">K15*L15</f>
        <v>0</v>
      </c>
      <c r="N15" s="532"/>
      <c r="O15" s="152"/>
      <c r="P15" s="151"/>
      <c r="Q15" s="548"/>
      <c r="R15" s="523"/>
      <c r="S15" s="17" t="s">
        <v>27</v>
      </c>
      <c r="T15" s="311"/>
      <c r="U15" s="308"/>
      <c r="V15" s="519"/>
      <c r="W15" s="305">
        <f>F15+W14</f>
        <v>24</v>
      </c>
      <c r="X15" s="305">
        <f>G15+X14</f>
        <v>365</v>
      </c>
      <c r="Y15" s="519"/>
      <c r="Z15" s="62">
        <f>IF(U15="",0,K15-(IF(V14="Y",X15,0)*(U15/1000)*24+IF(V14="Y",(G14-X14),0)*(U15/1000)*(W15))*(H14-Y14))</f>
        <v>0</v>
      </c>
      <c r="AA15" s="65">
        <f t="shared" si="2"/>
        <v>0</v>
      </c>
      <c r="AB15" s="511"/>
      <c r="AC15" s="513"/>
    </row>
    <row r="16" spans="1:29" ht="25.35" customHeight="1" thickBot="1" x14ac:dyDescent="0.35">
      <c r="A16" s="525">
        <v>3</v>
      </c>
      <c r="B16" s="527" t="s">
        <v>28</v>
      </c>
      <c r="C16" s="158" t="s">
        <v>25</v>
      </c>
      <c r="D16" s="307"/>
      <c r="E16" s="518"/>
      <c r="F16" s="315"/>
      <c r="G16" s="315"/>
      <c r="H16" s="518"/>
      <c r="I16" s="12">
        <f t="shared" ref="I16" si="11">D16*F16*H16</f>
        <v>0</v>
      </c>
      <c r="J16" s="12">
        <f t="shared" si="4"/>
        <v>0</v>
      </c>
      <c r="K16" s="157">
        <f t="shared" si="1"/>
        <v>0</v>
      </c>
      <c r="L16" s="30">
        <f t="shared" si="5"/>
        <v>0.11</v>
      </c>
      <c r="M16" s="28">
        <f t="shared" ref="M16" si="12">L16*K16</f>
        <v>0</v>
      </c>
      <c r="N16" s="520">
        <f>M16+M17</f>
        <v>0</v>
      </c>
      <c r="O16" s="24"/>
      <c r="P16" s="151"/>
      <c r="Q16" s="547">
        <v>3</v>
      </c>
      <c r="R16" s="522" t="str">
        <f>B16</f>
        <v>Name/Type</v>
      </c>
      <c r="S16" s="11" t="s">
        <v>25</v>
      </c>
      <c r="T16" s="312"/>
      <c r="U16" s="306"/>
      <c r="V16" s="524"/>
      <c r="W16" s="307"/>
      <c r="X16" s="307"/>
      <c r="Y16" s="518"/>
      <c r="Z16" s="169">
        <f>IF(U16="",0,K16-(U16)*(F16-W16)*(G16-X16)*(H16-Y16)/1000)</f>
        <v>0</v>
      </c>
      <c r="AA16" s="65">
        <f t="shared" si="2"/>
        <v>0</v>
      </c>
      <c r="AB16" s="510">
        <f t="shared" ref="AB16" si="13">Z16+Z17</f>
        <v>0</v>
      </c>
      <c r="AC16" s="512">
        <f t="shared" ref="AC16" si="14">AA16+AA17</f>
        <v>0</v>
      </c>
    </row>
    <row r="17" spans="1:29" ht="25.35" customHeight="1" thickBot="1" x14ac:dyDescent="0.35">
      <c r="A17" s="526"/>
      <c r="B17" s="517"/>
      <c r="C17" s="159" t="s">
        <v>27</v>
      </c>
      <c r="D17" s="318"/>
      <c r="E17" s="519"/>
      <c r="F17" s="317">
        <f t="shared" ref="F17" si="15">24-F16</f>
        <v>24</v>
      </c>
      <c r="G17" s="317">
        <f t="shared" ref="G17" si="16">365-G16</f>
        <v>365</v>
      </c>
      <c r="H17" s="519"/>
      <c r="I17" s="12">
        <f t="shared" ref="I17" si="17">D17*F17*H16</f>
        <v>0</v>
      </c>
      <c r="J17" s="14">
        <f t="shared" si="4"/>
        <v>0</v>
      </c>
      <c r="K17" s="157">
        <f t="shared" ref="K17" si="18">(IF(E16="Y",G17,0)*(D17/1000)*24+IF(E16="Y",G16,0)*(D17/1000)*(F17))*H16</f>
        <v>0</v>
      </c>
      <c r="L17" s="31">
        <f t="shared" si="5"/>
        <v>0.11</v>
      </c>
      <c r="M17" s="29">
        <f t="shared" ref="M17" si="19">K17*L17</f>
        <v>0</v>
      </c>
      <c r="N17" s="521"/>
      <c r="O17" s="24"/>
      <c r="P17" s="151"/>
      <c r="Q17" s="545"/>
      <c r="R17" s="523"/>
      <c r="S17" s="13" t="s">
        <v>27</v>
      </c>
      <c r="T17" s="313"/>
      <c r="U17" s="308"/>
      <c r="V17" s="519"/>
      <c r="W17" s="305">
        <f>F17+W16</f>
        <v>24</v>
      </c>
      <c r="X17" s="305">
        <f>G17+X16</f>
        <v>365</v>
      </c>
      <c r="Y17" s="519"/>
      <c r="Z17" s="62">
        <f>IF(U17="",0,K17-(IF(V16="Y",X17,0)*(U17/1000)*24+IF(V16="Y",(G16-X16),0)*(U17/1000)*(W17))*(H16-Y16))</f>
        <v>0</v>
      </c>
      <c r="AA17" s="65">
        <f t="shared" si="2"/>
        <v>0</v>
      </c>
      <c r="AB17" s="511"/>
      <c r="AC17" s="513"/>
    </row>
    <row r="18" spans="1:29" ht="25.35" customHeight="1" thickBot="1" x14ac:dyDescent="0.35">
      <c r="A18" s="528">
        <v>4</v>
      </c>
      <c r="B18" s="516" t="s">
        <v>28</v>
      </c>
      <c r="C18" s="160" t="s">
        <v>25</v>
      </c>
      <c r="D18" s="315"/>
      <c r="E18" s="518"/>
      <c r="F18" s="315"/>
      <c r="G18" s="315"/>
      <c r="H18" s="518"/>
      <c r="I18" s="12">
        <f t="shared" ref="I18" si="20">D18*F18*H18</f>
        <v>0</v>
      </c>
      <c r="J18" s="16">
        <f t="shared" si="4"/>
        <v>0</v>
      </c>
      <c r="K18" s="157">
        <f t="shared" si="1"/>
        <v>0</v>
      </c>
      <c r="L18" s="32">
        <f t="shared" si="5"/>
        <v>0.11</v>
      </c>
      <c r="M18" s="28">
        <f t="shared" ref="M18" si="21">L18*K18</f>
        <v>0</v>
      </c>
      <c r="N18" s="531">
        <f>M18+M19</f>
        <v>0</v>
      </c>
      <c r="O18" s="24"/>
      <c r="P18" s="151"/>
      <c r="Q18" s="544">
        <v>4</v>
      </c>
      <c r="R18" s="522" t="str">
        <f>B18</f>
        <v>Name/Type</v>
      </c>
      <c r="S18" s="15" t="s">
        <v>25</v>
      </c>
      <c r="T18" s="310"/>
      <c r="U18" s="306"/>
      <c r="V18" s="524"/>
      <c r="W18" s="307"/>
      <c r="X18" s="307"/>
      <c r="Y18" s="518"/>
      <c r="Z18" s="169">
        <f>IF(U18="",0,K18-(U18)*(F18-W18)*(G18-X18)*(H18-Y18)/1000)</f>
        <v>0</v>
      </c>
      <c r="AA18" s="65">
        <f t="shared" si="2"/>
        <v>0</v>
      </c>
      <c r="AB18" s="510">
        <f t="shared" ref="AB18" si="22">Z18+Z19</f>
        <v>0</v>
      </c>
      <c r="AC18" s="512">
        <f t="shared" ref="AC18" si="23">AA18+AA19</f>
        <v>0</v>
      </c>
    </row>
    <row r="19" spans="1:29" ht="25.35" customHeight="1" thickBot="1" x14ac:dyDescent="0.35">
      <c r="A19" s="529"/>
      <c r="B19" s="530"/>
      <c r="C19" s="161" t="s">
        <v>27</v>
      </c>
      <c r="D19" s="316"/>
      <c r="E19" s="519"/>
      <c r="F19" s="317">
        <f t="shared" ref="F19" si="24">24-F18</f>
        <v>24</v>
      </c>
      <c r="G19" s="317">
        <f t="shared" ref="G19" si="25">365-G18</f>
        <v>365</v>
      </c>
      <c r="H19" s="519"/>
      <c r="I19" s="12">
        <f t="shared" ref="I19" si="26">D19*F19*H18</f>
        <v>0</v>
      </c>
      <c r="J19" s="18">
        <f t="shared" si="4"/>
        <v>0</v>
      </c>
      <c r="K19" s="157">
        <f t="shared" ref="K19" si="27">(IF(E18="Y",G19,0)*(D19/1000)*24+IF(E18="Y",G18,0)*(D19/1000)*(F19))*H18</f>
        <v>0</v>
      </c>
      <c r="L19" s="33">
        <f t="shared" si="5"/>
        <v>0.11</v>
      </c>
      <c r="M19" s="29">
        <f t="shared" ref="M19" si="28">K19*L19</f>
        <v>0</v>
      </c>
      <c r="N19" s="532"/>
      <c r="O19" s="24"/>
      <c r="P19" s="151"/>
      <c r="Q19" s="548"/>
      <c r="R19" s="523"/>
      <c r="S19" s="17" t="s">
        <v>27</v>
      </c>
      <c r="T19" s="311"/>
      <c r="U19" s="308"/>
      <c r="V19" s="519"/>
      <c r="W19" s="305">
        <f>F19+W18</f>
        <v>24</v>
      </c>
      <c r="X19" s="305">
        <f>G19+X18</f>
        <v>365</v>
      </c>
      <c r="Y19" s="519"/>
      <c r="Z19" s="62">
        <f>IF(U19="",0,K19-(IF(V18="Y",X19,0)*(U19/1000)*24+IF(V18="Y",(G18-X18),0)*(U19/1000)*(W19))*(H18-Y18))</f>
        <v>0</v>
      </c>
      <c r="AA19" s="65">
        <f t="shared" si="2"/>
        <v>0</v>
      </c>
      <c r="AB19" s="511"/>
      <c r="AC19" s="513"/>
    </row>
    <row r="20" spans="1:29" ht="25.35" customHeight="1" thickBot="1" x14ac:dyDescent="0.35">
      <c r="A20" s="525">
        <v>5</v>
      </c>
      <c r="B20" s="527" t="s">
        <v>28</v>
      </c>
      <c r="C20" s="158" t="s">
        <v>25</v>
      </c>
      <c r="D20" s="307"/>
      <c r="E20" s="518"/>
      <c r="F20" s="315"/>
      <c r="G20" s="315"/>
      <c r="H20" s="518"/>
      <c r="I20" s="12">
        <f t="shared" ref="I20" si="29">D20*F20*H20</f>
        <v>0</v>
      </c>
      <c r="J20" s="12">
        <f t="shared" si="4"/>
        <v>0</v>
      </c>
      <c r="K20" s="157">
        <f t="shared" si="1"/>
        <v>0</v>
      </c>
      <c r="L20" s="30">
        <f t="shared" si="5"/>
        <v>0.11</v>
      </c>
      <c r="M20" s="28">
        <f t="shared" ref="M20" si="30">L20*K20</f>
        <v>0</v>
      </c>
      <c r="N20" s="520">
        <f>M20+M21</f>
        <v>0</v>
      </c>
      <c r="O20" s="24"/>
      <c r="P20" s="151"/>
      <c r="Q20" s="547">
        <v>5</v>
      </c>
      <c r="R20" s="522" t="str">
        <f>B20</f>
        <v>Name/Type</v>
      </c>
      <c r="S20" s="11" t="s">
        <v>25</v>
      </c>
      <c r="T20" s="312"/>
      <c r="U20" s="306"/>
      <c r="V20" s="524"/>
      <c r="W20" s="307"/>
      <c r="X20" s="307"/>
      <c r="Y20" s="518"/>
      <c r="Z20" s="169">
        <f>IF(U20="",0,K20-(U20)*(F20-W20)*(G20-X20)*(H20-Y20)/1000)</f>
        <v>0</v>
      </c>
      <c r="AA20" s="65">
        <f t="shared" si="2"/>
        <v>0</v>
      </c>
      <c r="AB20" s="510">
        <f t="shared" ref="AB20" si="31">Z20+Z21</f>
        <v>0</v>
      </c>
      <c r="AC20" s="512">
        <f t="shared" ref="AC20" si="32">AA20+AA21</f>
        <v>0</v>
      </c>
    </row>
    <row r="21" spans="1:29" ht="25.35" customHeight="1" thickBot="1" x14ac:dyDescent="0.35">
      <c r="A21" s="526"/>
      <c r="B21" s="517"/>
      <c r="C21" s="159" t="s">
        <v>27</v>
      </c>
      <c r="D21" s="318"/>
      <c r="E21" s="519"/>
      <c r="F21" s="317">
        <f t="shared" ref="F21" si="33">24-F20</f>
        <v>24</v>
      </c>
      <c r="G21" s="317">
        <f t="shared" ref="G21" si="34">365-G20</f>
        <v>365</v>
      </c>
      <c r="H21" s="519"/>
      <c r="I21" s="12">
        <f t="shared" ref="I21" si="35">D21*F21*H20</f>
        <v>0</v>
      </c>
      <c r="J21" s="14">
        <f t="shared" si="4"/>
        <v>0</v>
      </c>
      <c r="K21" s="157">
        <f t="shared" ref="K21" si="36">(IF(E20="Y",G21,0)*(D21/1000)*24+IF(E20="Y",G20,0)*(D21/1000)*(F21))*H20</f>
        <v>0</v>
      </c>
      <c r="L21" s="31">
        <f t="shared" si="5"/>
        <v>0.11</v>
      </c>
      <c r="M21" s="29">
        <f t="shared" ref="M21" si="37">K21*L21</f>
        <v>0</v>
      </c>
      <c r="N21" s="521"/>
      <c r="O21" s="24"/>
      <c r="P21" s="151"/>
      <c r="Q21" s="545"/>
      <c r="R21" s="523"/>
      <c r="S21" s="13" t="s">
        <v>27</v>
      </c>
      <c r="T21" s="313"/>
      <c r="U21" s="308"/>
      <c r="V21" s="519"/>
      <c r="W21" s="305">
        <f>F21+W20</f>
        <v>24</v>
      </c>
      <c r="X21" s="305">
        <f>G21+X20</f>
        <v>365</v>
      </c>
      <c r="Y21" s="519"/>
      <c r="Z21" s="62">
        <f>IF(U21="",0,K21-(IF(V20="Y",X21,0)*(U21/1000)*24+IF(V20="Y",(G20-X20),0)*(U21/1000)*(W21))*(H20-Y20))</f>
        <v>0</v>
      </c>
      <c r="AA21" s="65">
        <f t="shared" si="2"/>
        <v>0</v>
      </c>
      <c r="AB21" s="511"/>
      <c r="AC21" s="513"/>
    </row>
    <row r="22" spans="1:29" ht="25.35" customHeight="1" thickBot="1" x14ac:dyDescent="0.35">
      <c r="A22" s="528">
        <v>6</v>
      </c>
      <c r="B22" s="516" t="s">
        <v>28</v>
      </c>
      <c r="C22" s="160" t="s">
        <v>25</v>
      </c>
      <c r="D22" s="315"/>
      <c r="E22" s="518"/>
      <c r="F22" s="315"/>
      <c r="G22" s="315"/>
      <c r="H22" s="518"/>
      <c r="I22" s="12">
        <f t="shared" ref="I22" si="38">D22*F22*H22</f>
        <v>0</v>
      </c>
      <c r="J22" s="16">
        <f t="shared" si="4"/>
        <v>0</v>
      </c>
      <c r="K22" s="157">
        <f t="shared" si="1"/>
        <v>0</v>
      </c>
      <c r="L22" s="32">
        <f t="shared" si="5"/>
        <v>0.11</v>
      </c>
      <c r="M22" s="28">
        <f t="shared" ref="M22" si="39">L22*K22</f>
        <v>0</v>
      </c>
      <c r="N22" s="531">
        <f>M22+M23</f>
        <v>0</v>
      </c>
      <c r="O22" s="24"/>
      <c r="P22" s="151"/>
      <c r="Q22" s="544">
        <v>6</v>
      </c>
      <c r="R22" s="522" t="str">
        <f>B22</f>
        <v>Name/Type</v>
      </c>
      <c r="S22" s="15" t="s">
        <v>25</v>
      </c>
      <c r="T22" s="310"/>
      <c r="U22" s="306"/>
      <c r="V22" s="524"/>
      <c r="W22" s="307"/>
      <c r="X22" s="307"/>
      <c r="Y22" s="518"/>
      <c r="Z22" s="169">
        <f>IF(U22="",0,K22-(U22)*(F22-W22)*(G22-X22)*(H22-Y22)/1000)</f>
        <v>0</v>
      </c>
      <c r="AA22" s="65">
        <f t="shared" si="2"/>
        <v>0</v>
      </c>
      <c r="AB22" s="510">
        <f t="shared" ref="AB22" si="40">Z22+Z23</f>
        <v>0</v>
      </c>
      <c r="AC22" s="512">
        <f t="shared" ref="AC22" si="41">AA22+AA23</f>
        <v>0</v>
      </c>
    </row>
    <row r="23" spans="1:29" ht="25.35" customHeight="1" thickBot="1" x14ac:dyDescent="0.35">
      <c r="A23" s="529"/>
      <c r="B23" s="530"/>
      <c r="C23" s="161" t="s">
        <v>27</v>
      </c>
      <c r="D23" s="316"/>
      <c r="E23" s="519"/>
      <c r="F23" s="317">
        <f t="shared" ref="F23" si="42">24-F22</f>
        <v>24</v>
      </c>
      <c r="G23" s="317">
        <f t="shared" ref="G23" si="43">365-G22</f>
        <v>365</v>
      </c>
      <c r="H23" s="519"/>
      <c r="I23" s="12">
        <f t="shared" ref="I23" si="44">D23*F23*H22</f>
        <v>0</v>
      </c>
      <c r="J23" s="18">
        <f t="shared" si="4"/>
        <v>0</v>
      </c>
      <c r="K23" s="157">
        <f t="shared" ref="K23" si="45">(IF(E22="Y",G23,0)*(D23/1000)*24+IF(E22="Y",G22,0)*(D23/1000)*(F23))*H22</f>
        <v>0</v>
      </c>
      <c r="L23" s="33">
        <f t="shared" si="5"/>
        <v>0.11</v>
      </c>
      <c r="M23" s="29">
        <f t="shared" ref="M23" si="46">K23*L23</f>
        <v>0</v>
      </c>
      <c r="N23" s="532"/>
      <c r="O23" s="24"/>
      <c r="P23" s="151"/>
      <c r="Q23" s="548"/>
      <c r="R23" s="523"/>
      <c r="S23" s="17" t="s">
        <v>27</v>
      </c>
      <c r="T23" s="311"/>
      <c r="U23" s="308"/>
      <c r="V23" s="519"/>
      <c r="W23" s="305">
        <f>F23+W22</f>
        <v>24</v>
      </c>
      <c r="X23" s="305">
        <f>G23+X22</f>
        <v>365</v>
      </c>
      <c r="Y23" s="519"/>
      <c r="Z23" s="62">
        <f>IF(U23="",0,K23-(IF(V22="Y",X23,0)*(U23/1000)*24+IF(V22="Y",(G22-X22),0)*(U23/1000)*(W23))*(H22-Y22))</f>
        <v>0</v>
      </c>
      <c r="AA23" s="65">
        <f t="shared" si="2"/>
        <v>0</v>
      </c>
      <c r="AB23" s="511"/>
      <c r="AC23" s="513"/>
    </row>
    <row r="24" spans="1:29" ht="25.35" customHeight="1" thickBot="1" x14ac:dyDescent="0.35">
      <c r="A24" s="525">
        <v>7</v>
      </c>
      <c r="B24" s="527" t="s">
        <v>28</v>
      </c>
      <c r="C24" s="158" t="s">
        <v>25</v>
      </c>
      <c r="D24" s="307"/>
      <c r="E24" s="518"/>
      <c r="F24" s="315"/>
      <c r="G24" s="315"/>
      <c r="H24" s="518"/>
      <c r="I24" s="12">
        <f t="shared" ref="I24" si="47">D24*F24*H24</f>
        <v>0</v>
      </c>
      <c r="J24" s="12">
        <f t="shared" si="4"/>
        <v>0</v>
      </c>
      <c r="K24" s="157">
        <f t="shared" si="1"/>
        <v>0</v>
      </c>
      <c r="L24" s="30">
        <f t="shared" si="5"/>
        <v>0.11</v>
      </c>
      <c r="M24" s="28">
        <f t="shared" ref="M24" si="48">L24*K24</f>
        <v>0</v>
      </c>
      <c r="N24" s="520">
        <f>M24+M25</f>
        <v>0</v>
      </c>
      <c r="O24" s="24"/>
      <c r="P24" s="151"/>
      <c r="Q24" s="547">
        <v>7</v>
      </c>
      <c r="R24" s="522" t="str">
        <f>B24</f>
        <v>Name/Type</v>
      </c>
      <c r="S24" s="11" t="s">
        <v>25</v>
      </c>
      <c r="T24" s="312"/>
      <c r="U24" s="306"/>
      <c r="V24" s="524"/>
      <c r="W24" s="307"/>
      <c r="X24" s="307"/>
      <c r="Y24" s="518"/>
      <c r="Z24" s="169">
        <f>IF(U24="",0,K24-(U24)*(F24-W24)*(G24-X24)*(H24-Y24)/1000)</f>
        <v>0</v>
      </c>
      <c r="AA24" s="65">
        <f t="shared" si="2"/>
        <v>0</v>
      </c>
      <c r="AB24" s="510">
        <f t="shared" ref="AB24" si="49">Z24+Z25</f>
        <v>0</v>
      </c>
      <c r="AC24" s="512">
        <f t="shared" ref="AC24" si="50">AA24+AA25</f>
        <v>0</v>
      </c>
    </row>
    <row r="25" spans="1:29" ht="25.35" customHeight="1" thickBot="1" x14ac:dyDescent="0.35">
      <c r="A25" s="526"/>
      <c r="B25" s="517"/>
      <c r="C25" s="159" t="s">
        <v>27</v>
      </c>
      <c r="D25" s="318"/>
      <c r="E25" s="519"/>
      <c r="F25" s="317">
        <f t="shared" ref="F25" si="51">24-F24</f>
        <v>24</v>
      </c>
      <c r="G25" s="317">
        <f t="shared" ref="G25" si="52">365-G24</f>
        <v>365</v>
      </c>
      <c r="H25" s="519"/>
      <c r="I25" s="12">
        <f t="shared" ref="I25" si="53">D25*F25*H24</f>
        <v>0</v>
      </c>
      <c r="J25" s="14">
        <f t="shared" si="4"/>
        <v>0</v>
      </c>
      <c r="K25" s="157">
        <f t="shared" ref="K25" si="54">(IF(E24="Y",G25,0)*(D25/1000)*24+IF(E24="Y",G24,0)*(D25/1000)*(F25))*H24</f>
        <v>0</v>
      </c>
      <c r="L25" s="31">
        <f t="shared" si="5"/>
        <v>0.11</v>
      </c>
      <c r="M25" s="29">
        <f t="shared" ref="M25" si="55">K25*L25</f>
        <v>0</v>
      </c>
      <c r="N25" s="521"/>
      <c r="O25" s="24"/>
      <c r="P25" s="151"/>
      <c r="Q25" s="545"/>
      <c r="R25" s="523"/>
      <c r="S25" s="13" t="s">
        <v>27</v>
      </c>
      <c r="T25" s="313"/>
      <c r="U25" s="308"/>
      <c r="V25" s="519"/>
      <c r="W25" s="305">
        <f>F25+W24</f>
        <v>24</v>
      </c>
      <c r="X25" s="305">
        <f>G25+X24</f>
        <v>365</v>
      </c>
      <c r="Y25" s="519"/>
      <c r="Z25" s="62">
        <f>IF(U25="",0,K25-(IF(V24="Y",X25,0)*(U25/1000)*24+IF(V24="Y",(G24-X24),0)*(U25/1000)*(W25))*(H24-Y24))</f>
        <v>0</v>
      </c>
      <c r="AA25" s="65">
        <f t="shared" si="2"/>
        <v>0</v>
      </c>
      <c r="AB25" s="511"/>
      <c r="AC25" s="513"/>
    </row>
    <row r="26" spans="1:29" ht="25.35" customHeight="1" thickBot="1" x14ac:dyDescent="0.35">
      <c r="A26" s="528">
        <v>8</v>
      </c>
      <c r="B26" s="516" t="s">
        <v>28</v>
      </c>
      <c r="C26" s="160" t="s">
        <v>25</v>
      </c>
      <c r="D26" s="315"/>
      <c r="E26" s="518"/>
      <c r="F26" s="315"/>
      <c r="G26" s="315"/>
      <c r="H26" s="518"/>
      <c r="I26" s="12">
        <f t="shared" ref="I26" si="56">D26*F26*H26</f>
        <v>0</v>
      </c>
      <c r="J26" s="16">
        <f t="shared" si="4"/>
        <v>0</v>
      </c>
      <c r="K26" s="157">
        <f t="shared" si="1"/>
        <v>0</v>
      </c>
      <c r="L26" s="32">
        <f t="shared" si="5"/>
        <v>0.11</v>
      </c>
      <c r="M26" s="28">
        <f t="shared" ref="M26" si="57">L26*K26</f>
        <v>0</v>
      </c>
      <c r="N26" s="531">
        <f>M26+M27</f>
        <v>0</v>
      </c>
      <c r="O26" s="24"/>
      <c r="P26" s="151"/>
      <c r="Q26" s="544">
        <v>8</v>
      </c>
      <c r="R26" s="522" t="str">
        <f>B26</f>
        <v>Name/Type</v>
      </c>
      <c r="S26" s="15" t="s">
        <v>25</v>
      </c>
      <c r="T26" s="310"/>
      <c r="U26" s="306"/>
      <c r="V26" s="524"/>
      <c r="W26" s="307"/>
      <c r="X26" s="307"/>
      <c r="Y26" s="518"/>
      <c r="Z26" s="169">
        <f>IF(U26="",0,K26-(U26)*(F26-W26)*(G26-X26)*(H26-Y26)/1000)</f>
        <v>0</v>
      </c>
      <c r="AA26" s="65">
        <f t="shared" si="2"/>
        <v>0</v>
      </c>
      <c r="AB26" s="510">
        <f t="shared" ref="AB26" si="58">Z26+Z27</f>
        <v>0</v>
      </c>
      <c r="AC26" s="512">
        <f t="shared" ref="AC26" si="59">AA26+AA27</f>
        <v>0</v>
      </c>
    </row>
    <row r="27" spans="1:29" ht="25.35" customHeight="1" thickBot="1" x14ac:dyDescent="0.35">
      <c r="A27" s="529"/>
      <c r="B27" s="530"/>
      <c r="C27" s="161" t="s">
        <v>27</v>
      </c>
      <c r="D27" s="316"/>
      <c r="E27" s="519"/>
      <c r="F27" s="317">
        <f t="shared" ref="F27" si="60">24-F26</f>
        <v>24</v>
      </c>
      <c r="G27" s="317">
        <f t="shared" ref="G27" si="61">365-G26</f>
        <v>365</v>
      </c>
      <c r="H27" s="519"/>
      <c r="I27" s="12">
        <f t="shared" ref="I27" si="62">D27*F27*H26</f>
        <v>0</v>
      </c>
      <c r="J27" s="18">
        <f t="shared" si="4"/>
        <v>0</v>
      </c>
      <c r="K27" s="157">
        <f t="shared" ref="K27" si="63">(IF(E26="Y",G27,0)*(D27/1000)*24+IF(E26="Y",G26,0)*(D27/1000)*(F27))*H26</f>
        <v>0</v>
      </c>
      <c r="L27" s="33">
        <f t="shared" si="5"/>
        <v>0.11</v>
      </c>
      <c r="M27" s="29">
        <f t="shared" ref="M27" si="64">K27*L27</f>
        <v>0</v>
      </c>
      <c r="N27" s="532"/>
      <c r="O27" s="24"/>
      <c r="P27" s="151"/>
      <c r="Q27" s="548"/>
      <c r="R27" s="523"/>
      <c r="S27" s="17" t="s">
        <v>27</v>
      </c>
      <c r="T27" s="311"/>
      <c r="U27" s="308"/>
      <c r="V27" s="519"/>
      <c r="W27" s="305">
        <f>F27+W26</f>
        <v>24</v>
      </c>
      <c r="X27" s="305">
        <f>G27+X26</f>
        <v>365</v>
      </c>
      <c r="Y27" s="519"/>
      <c r="Z27" s="62">
        <f>IF(U27="",0,K27-(IF(V26="Y",X27,0)*(U27/1000)*24+IF(V26="Y",(G26-X26),0)*(U27/1000)*(W27))*(H26-Y26))</f>
        <v>0</v>
      </c>
      <c r="AA27" s="65">
        <f t="shared" si="2"/>
        <v>0</v>
      </c>
      <c r="AB27" s="511"/>
      <c r="AC27" s="513"/>
    </row>
    <row r="28" spans="1:29" ht="25.35" customHeight="1" thickBot="1" x14ac:dyDescent="0.35">
      <c r="A28" s="525">
        <v>9</v>
      </c>
      <c r="B28" s="527" t="s">
        <v>28</v>
      </c>
      <c r="C28" s="158" t="s">
        <v>25</v>
      </c>
      <c r="D28" s="307"/>
      <c r="E28" s="518"/>
      <c r="F28" s="315"/>
      <c r="G28" s="315"/>
      <c r="H28" s="518"/>
      <c r="I28" s="12">
        <f t="shared" ref="I28" si="65">D28*F28*H28</f>
        <v>0</v>
      </c>
      <c r="J28" s="12">
        <f>I28/1000</f>
        <v>0</v>
      </c>
      <c r="K28" s="157">
        <f t="shared" si="1"/>
        <v>0</v>
      </c>
      <c r="L28" s="30">
        <f t="shared" si="5"/>
        <v>0.11</v>
      </c>
      <c r="M28" s="28">
        <f t="shared" ref="M28" si="66">L28*K28</f>
        <v>0</v>
      </c>
      <c r="N28" s="520">
        <f>M28+M29</f>
        <v>0</v>
      </c>
      <c r="O28" s="24"/>
      <c r="P28" s="151"/>
      <c r="Q28" s="547">
        <v>9</v>
      </c>
      <c r="R28" s="522" t="str">
        <f>B28</f>
        <v>Name/Type</v>
      </c>
      <c r="S28" s="11" t="s">
        <v>25</v>
      </c>
      <c r="T28" s="312"/>
      <c r="U28" s="306"/>
      <c r="V28" s="524"/>
      <c r="W28" s="307"/>
      <c r="X28" s="307"/>
      <c r="Y28" s="518"/>
      <c r="Z28" s="169">
        <f>IF(U28="",0,K28-(U28)*(F28-W28)*(G28-X28)*(H28-Y28)/1000)</f>
        <v>0</v>
      </c>
      <c r="AA28" s="65">
        <f t="shared" si="2"/>
        <v>0</v>
      </c>
      <c r="AB28" s="510">
        <f t="shared" ref="AB28" si="67">Z28+Z29</f>
        <v>0</v>
      </c>
      <c r="AC28" s="512">
        <f t="shared" ref="AC28" si="68">AA28+AA29</f>
        <v>0</v>
      </c>
    </row>
    <row r="29" spans="1:29" ht="25.35" customHeight="1" thickBot="1" x14ac:dyDescent="0.35">
      <c r="A29" s="526"/>
      <c r="B29" s="517"/>
      <c r="C29" s="159" t="s">
        <v>27</v>
      </c>
      <c r="D29" s="318"/>
      <c r="E29" s="519"/>
      <c r="F29" s="317">
        <f t="shared" ref="F29" si="69">24-F28</f>
        <v>24</v>
      </c>
      <c r="G29" s="317">
        <f t="shared" ref="G29" si="70">365-G28</f>
        <v>365</v>
      </c>
      <c r="H29" s="519"/>
      <c r="I29" s="12">
        <f t="shared" ref="I29" si="71">D29*F29*H28</f>
        <v>0</v>
      </c>
      <c r="J29" s="14">
        <f>I29/1000</f>
        <v>0</v>
      </c>
      <c r="K29" s="157">
        <f t="shared" ref="K29" si="72">(IF(E28="Y",G29,0)*(D29/1000)*24+IF(E28="Y",G28,0)*(D29/1000)*(F29))*H28</f>
        <v>0</v>
      </c>
      <c r="L29" s="31">
        <f t="shared" si="5"/>
        <v>0.11</v>
      </c>
      <c r="M29" s="29">
        <f t="shared" ref="M29" si="73">K29*L29</f>
        <v>0</v>
      </c>
      <c r="N29" s="521"/>
      <c r="O29" s="24"/>
      <c r="P29" s="151"/>
      <c r="Q29" s="545"/>
      <c r="R29" s="523"/>
      <c r="S29" s="13" t="s">
        <v>27</v>
      </c>
      <c r="T29" s="313"/>
      <c r="U29" s="308"/>
      <c r="V29" s="519"/>
      <c r="W29" s="305">
        <f>F29+W28</f>
        <v>24</v>
      </c>
      <c r="X29" s="305">
        <f>G29+X28</f>
        <v>365</v>
      </c>
      <c r="Y29" s="519"/>
      <c r="Z29" s="62">
        <f>IF(U29="",0,K29-(IF(V28="Y",X29,0)*(U29/1000)*24+IF(V28="Y",(G28-X28),0)*(U29/1000)*(W29))*(H28-Y28))</f>
        <v>0</v>
      </c>
      <c r="AA29" s="65">
        <f t="shared" si="2"/>
        <v>0</v>
      </c>
      <c r="AB29" s="511"/>
      <c r="AC29" s="513"/>
    </row>
    <row r="30" spans="1:29" ht="25.35" customHeight="1" thickBot="1" x14ac:dyDescent="0.35">
      <c r="A30" s="528">
        <v>10</v>
      </c>
      <c r="B30" s="516" t="s">
        <v>28</v>
      </c>
      <c r="C30" s="160" t="s">
        <v>25</v>
      </c>
      <c r="D30" s="315"/>
      <c r="E30" s="518"/>
      <c r="F30" s="315"/>
      <c r="G30" s="315"/>
      <c r="H30" s="518"/>
      <c r="I30" s="12">
        <f t="shared" ref="I30" si="74">D30*F30*H30</f>
        <v>0</v>
      </c>
      <c r="J30" s="16">
        <f>I30/1000</f>
        <v>0</v>
      </c>
      <c r="K30" s="157">
        <f t="shared" si="1"/>
        <v>0</v>
      </c>
      <c r="L30" s="32">
        <f>$C$6</f>
        <v>0.11</v>
      </c>
      <c r="M30" s="28">
        <f t="shared" ref="M30" si="75">L30*K30</f>
        <v>0</v>
      </c>
      <c r="N30" s="520">
        <f>M30+M31</f>
        <v>0</v>
      </c>
      <c r="O30" s="24"/>
      <c r="P30" s="151"/>
      <c r="Q30" s="544">
        <v>10</v>
      </c>
      <c r="R30" s="522" t="str">
        <f>B30</f>
        <v>Name/Type</v>
      </c>
      <c r="S30" s="15" t="s">
        <v>25</v>
      </c>
      <c r="T30" s="310"/>
      <c r="U30" s="306"/>
      <c r="V30" s="524"/>
      <c r="W30" s="307"/>
      <c r="X30" s="307"/>
      <c r="Y30" s="518"/>
      <c r="Z30" s="169">
        <f>IF(U30="",0,K30-(U30)*(F30-W30)*(G30-X30)*(H30-Y30)/1000)</f>
        <v>0</v>
      </c>
      <c r="AA30" s="65">
        <f t="shared" si="2"/>
        <v>0</v>
      </c>
      <c r="AB30" s="510">
        <f t="shared" ref="AB30" si="76">Z30+Z31</f>
        <v>0</v>
      </c>
      <c r="AC30" s="512">
        <f t="shared" ref="AC30" si="77">AA30+AA31</f>
        <v>0</v>
      </c>
    </row>
    <row r="31" spans="1:29" ht="25.35" customHeight="1" thickBot="1" x14ac:dyDescent="0.35">
      <c r="A31" s="526"/>
      <c r="B31" s="517"/>
      <c r="C31" s="159" t="s">
        <v>27</v>
      </c>
      <c r="D31" s="318"/>
      <c r="E31" s="519"/>
      <c r="F31" s="317">
        <f t="shared" ref="F31" si="78">24-F30</f>
        <v>24</v>
      </c>
      <c r="G31" s="317">
        <f t="shared" ref="G31" si="79">365-G30</f>
        <v>365</v>
      </c>
      <c r="H31" s="519"/>
      <c r="I31" s="366">
        <f t="shared" ref="I31" si="80">D31*F31*H30</f>
        <v>0</v>
      </c>
      <c r="J31" s="14">
        <f>I31/1000</f>
        <v>0</v>
      </c>
      <c r="K31" s="367">
        <f t="shared" ref="K31" si="81">(IF(E30="Y",G31,0)*(D31/1000)*24+IF(E30="Y",G30,0)*(D31/1000)*(F31))*H30</f>
        <v>0</v>
      </c>
      <c r="L31" s="31">
        <f t="shared" si="5"/>
        <v>0.11</v>
      </c>
      <c r="M31" s="29">
        <f t="shared" ref="M31" si="82">K31*L31</f>
        <v>0</v>
      </c>
      <c r="N31" s="521"/>
      <c r="O31" s="24"/>
      <c r="P31" s="151"/>
      <c r="Q31" s="545"/>
      <c r="R31" s="523"/>
      <c r="S31" s="13" t="s">
        <v>27</v>
      </c>
      <c r="T31" s="313"/>
      <c r="U31" s="308"/>
      <c r="V31" s="519"/>
      <c r="W31" s="305">
        <f>F31+W30</f>
        <v>24</v>
      </c>
      <c r="X31" s="305">
        <f>G31+X30</f>
        <v>365</v>
      </c>
      <c r="Y31" s="519"/>
      <c r="Z31" s="62">
        <f>IF(U31="",0,K31-(IF(V30="Y",X31,0)*(U31/1000)*24+IF(V30="Y",(G30-X30),0)*(U31/1000)*(W31))*(H30-Y30))</f>
        <v>0</v>
      </c>
      <c r="AA31" s="65">
        <f t="shared" si="2"/>
        <v>0</v>
      </c>
      <c r="AB31" s="511"/>
      <c r="AC31" s="513"/>
    </row>
    <row r="32" spans="1:29" ht="18.75" x14ac:dyDescent="0.3">
      <c r="A32" s="509" t="s">
        <v>134</v>
      </c>
      <c r="B32" s="509"/>
      <c r="C32" s="509"/>
      <c r="D32" s="509"/>
      <c r="E32" s="86"/>
      <c r="F32" s="86"/>
      <c r="R32" s="25"/>
      <c r="Z32" s="358"/>
    </row>
    <row r="33" spans="1:30" x14ac:dyDescent="0.25">
      <c r="L33" s="25"/>
      <c r="M33" s="25"/>
      <c r="N33" s="25"/>
      <c r="O33" s="25"/>
      <c r="P33" s="25"/>
      <c r="Q33" s="25"/>
      <c r="R33" s="25"/>
    </row>
    <row r="34" spans="1:30" ht="26.25" x14ac:dyDescent="0.4">
      <c r="A34" s="27" t="s">
        <v>29</v>
      </c>
      <c r="B34" s="1"/>
      <c r="C34" s="1"/>
      <c r="D34" s="1"/>
      <c r="E34" s="1"/>
      <c r="F34" s="1"/>
      <c r="G34" s="1"/>
      <c r="H34" s="1"/>
      <c r="I34" s="1"/>
      <c r="J34" s="1"/>
      <c r="K34" s="1"/>
      <c r="L34" s="1"/>
      <c r="M34" s="1"/>
      <c r="N34" s="354"/>
      <c r="O34" s="48"/>
      <c r="P34" s="1"/>
      <c r="Q34" s="27" t="s">
        <v>126</v>
      </c>
      <c r="R34" s="1"/>
      <c r="S34" s="1"/>
      <c r="T34" s="1"/>
      <c r="U34" s="1"/>
      <c r="V34" s="1"/>
      <c r="W34" s="1"/>
      <c r="X34" s="1"/>
      <c r="Y34" s="1"/>
      <c r="Z34" s="1"/>
      <c r="AA34" s="1"/>
      <c r="AB34" s="1"/>
      <c r="AC34" s="1"/>
      <c r="AD34" s="1"/>
    </row>
    <row r="35" spans="1:30" ht="15.75" x14ac:dyDescent="0.25">
      <c r="A35" s="2" t="s">
        <v>0</v>
      </c>
      <c r="E35" s="25"/>
      <c r="N35" s="319"/>
    </row>
    <row r="36" spans="1:30" x14ac:dyDescent="0.25">
      <c r="A36" s="3"/>
      <c r="N36" s="319"/>
    </row>
    <row r="37" spans="1:30" ht="19.5" thickBot="1" x14ac:dyDescent="0.35">
      <c r="A37" s="4" t="s">
        <v>1</v>
      </c>
      <c r="K37" s="86"/>
      <c r="L37" s="86"/>
      <c r="M37" s="86"/>
      <c r="N37" s="355"/>
    </row>
    <row r="38" spans="1:30" ht="16.5" thickBot="1" x14ac:dyDescent="0.3">
      <c r="A38" s="5"/>
      <c r="I38" s="83"/>
      <c r="J38" s="83"/>
      <c r="K38" s="83"/>
      <c r="L38" s="92"/>
      <c r="M38" s="191" t="s">
        <v>92</v>
      </c>
      <c r="N38" s="192" t="s">
        <v>81</v>
      </c>
      <c r="P38" s="144"/>
      <c r="Q38" s="144"/>
      <c r="X38" s="83"/>
      <c r="Y38" s="83"/>
      <c r="Z38" s="83"/>
      <c r="AA38" s="92"/>
      <c r="AB38" s="120" t="s">
        <v>92</v>
      </c>
      <c r="AC38" s="121" t="s">
        <v>106</v>
      </c>
    </row>
    <row r="39" spans="1:30" ht="18.75" x14ac:dyDescent="0.3">
      <c r="B39" s="40" t="s">
        <v>2</v>
      </c>
      <c r="C39" s="58">
        <f>Summary!$E$13</f>
        <v>0.11</v>
      </c>
      <c r="D39" s="7"/>
      <c r="I39" s="97"/>
      <c r="J39" s="22"/>
      <c r="K39" s="86"/>
      <c r="L39" s="93" t="s">
        <v>78</v>
      </c>
      <c r="M39" s="113">
        <f>$M$6</f>
        <v>0</v>
      </c>
      <c r="N39" s="100">
        <f>$N$6</f>
        <v>0</v>
      </c>
      <c r="P39" s="116"/>
      <c r="Q39" s="116"/>
      <c r="X39" s="97"/>
      <c r="Y39" s="22"/>
      <c r="Z39" s="86"/>
      <c r="AA39" s="93" t="s">
        <v>78</v>
      </c>
      <c r="AB39" s="113">
        <f>$AB$6</f>
        <v>0</v>
      </c>
      <c r="AC39" s="100">
        <f>$AC$6</f>
        <v>0</v>
      </c>
    </row>
    <row r="40" spans="1:30" ht="18.75" x14ac:dyDescent="0.3">
      <c r="A40" s="319"/>
      <c r="B40" s="320" t="s">
        <v>3</v>
      </c>
      <c r="C40" s="493"/>
      <c r="D40" s="493"/>
      <c r="E40" s="493"/>
      <c r="F40" s="493"/>
      <c r="G40" s="493"/>
      <c r="I40" s="98"/>
      <c r="J40" s="53"/>
      <c r="K40" s="86"/>
      <c r="L40" s="54" t="s">
        <v>79</v>
      </c>
      <c r="M40" s="114">
        <f>$M$7</f>
        <v>0</v>
      </c>
      <c r="N40" s="101">
        <f>$N$7</f>
        <v>0</v>
      </c>
      <c r="P40" s="117"/>
      <c r="Q40" s="117"/>
      <c r="X40" s="98"/>
      <c r="Y40" s="53"/>
      <c r="Z40" s="86"/>
      <c r="AA40" s="54" t="s">
        <v>79</v>
      </c>
      <c r="AB40" s="357">
        <f>$AB$7</f>
        <v>0</v>
      </c>
      <c r="AC40" s="100">
        <f>$AC$7</f>
        <v>0</v>
      </c>
    </row>
    <row r="41" spans="1:30" ht="19.5" thickBot="1" x14ac:dyDescent="0.35">
      <c r="B41" s="6"/>
      <c r="C41" s="52"/>
      <c r="D41" s="52"/>
      <c r="E41" s="52"/>
      <c r="F41" s="52"/>
      <c r="G41" s="52"/>
      <c r="H41" s="25"/>
      <c r="I41" s="99"/>
      <c r="J41" s="55"/>
      <c r="K41" s="83"/>
      <c r="L41" s="56" t="s">
        <v>80</v>
      </c>
      <c r="M41" s="115">
        <f>$M$8</f>
        <v>0</v>
      </c>
      <c r="N41" s="102">
        <f>$N$8</f>
        <v>0</v>
      </c>
      <c r="P41" s="117"/>
      <c r="Q41" s="117"/>
      <c r="X41" s="99"/>
      <c r="Y41" s="55"/>
      <c r="Z41" s="83"/>
      <c r="AA41" s="56" t="s">
        <v>80</v>
      </c>
      <c r="AB41" s="359">
        <f>$AB$8</f>
        <v>0</v>
      </c>
      <c r="AC41" s="162">
        <f>$AC$8</f>
        <v>0</v>
      </c>
    </row>
    <row r="42" spans="1:30" ht="15.75" thickBot="1" x14ac:dyDescent="0.3">
      <c r="B42" s="8"/>
    </row>
    <row r="43" spans="1:30" ht="15.75" x14ac:dyDescent="0.25">
      <c r="A43" s="9"/>
      <c r="B43" s="535" t="s">
        <v>4</v>
      </c>
      <c r="C43" s="536"/>
      <c r="D43" s="10" t="s">
        <v>35</v>
      </c>
      <c r="E43" s="10" t="s">
        <v>36</v>
      </c>
      <c r="F43" s="10" t="s">
        <v>5</v>
      </c>
      <c r="G43" s="10" t="s">
        <v>6</v>
      </c>
      <c r="H43" s="10" t="s">
        <v>7</v>
      </c>
      <c r="I43" s="10" t="s">
        <v>8</v>
      </c>
      <c r="J43" s="10" t="s">
        <v>9</v>
      </c>
      <c r="K43" s="10" t="s">
        <v>10</v>
      </c>
      <c r="L43" s="10" t="s">
        <v>11</v>
      </c>
      <c r="M43" s="10" t="s">
        <v>107</v>
      </c>
      <c r="N43" s="145" t="s">
        <v>12</v>
      </c>
      <c r="O43" s="150"/>
      <c r="P43" s="149"/>
      <c r="Q43" s="155"/>
      <c r="R43" s="142" t="s">
        <v>4</v>
      </c>
      <c r="S43" s="373"/>
      <c r="T43" s="373"/>
      <c r="U43" s="10" t="s">
        <v>13</v>
      </c>
      <c r="V43" s="10" t="s">
        <v>14</v>
      </c>
      <c r="W43" s="10" t="s">
        <v>91</v>
      </c>
      <c r="X43" s="10" t="s">
        <v>93</v>
      </c>
      <c r="Y43" s="10" t="s">
        <v>96</v>
      </c>
      <c r="Z43" s="10" t="s">
        <v>104</v>
      </c>
      <c r="AA43" s="10" t="s">
        <v>115</v>
      </c>
      <c r="AB43" s="10" t="s">
        <v>105</v>
      </c>
      <c r="AC43" s="145" t="s">
        <v>234</v>
      </c>
    </row>
    <row r="44" spans="1:30" ht="79.5" thickBot="1" x14ac:dyDescent="0.3">
      <c r="A44" s="374" t="s">
        <v>15</v>
      </c>
      <c r="B44" s="537" t="s">
        <v>16</v>
      </c>
      <c r="C44" s="538"/>
      <c r="D44" s="96" t="s">
        <v>17</v>
      </c>
      <c r="E44" s="375" t="s">
        <v>18</v>
      </c>
      <c r="F44" s="96" t="s">
        <v>19</v>
      </c>
      <c r="G44" s="96" t="s">
        <v>20</v>
      </c>
      <c r="H44" s="96" t="s">
        <v>23</v>
      </c>
      <c r="I44" s="96" t="s">
        <v>121</v>
      </c>
      <c r="J44" s="96" t="s">
        <v>21</v>
      </c>
      <c r="K44" s="96" t="s">
        <v>122</v>
      </c>
      <c r="L44" s="96" t="s">
        <v>22</v>
      </c>
      <c r="M44" s="96" t="s">
        <v>123</v>
      </c>
      <c r="N44" s="146" t="s">
        <v>30</v>
      </c>
      <c r="O44" s="148"/>
      <c r="P44" s="147"/>
      <c r="Q44" s="156" t="s">
        <v>15</v>
      </c>
      <c r="R44" s="377" t="s">
        <v>16</v>
      </c>
      <c r="S44" s="375"/>
      <c r="T44" s="375" t="s">
        <v>102</v>
      </c>
      <c r="U44" s="96" t="s">
        <v>141</v>
      </c>
      <c r="V44" s="119" t="s">
        <v>18</v>
      </c>
      <c r="W44" s="96" t="s">
        <v>237</v>
      </c>
      <c r="X44" s="96" t="s">
        <v>103</v>
      </c>
      <c r="Y44" s="96" t="s">
        <v>190</v>
      </c>
      <c r="Z44" s="96" t="s">
        <v>142</v>
      </c>
      <c r="AA44" s="96" t="s">
        <v>123</v>
      </c>
      <c r="AB44" s="154" t="s">
        <v>125</v>
      </c>
      <c r="AC44" s="153" t="s">
        <v>124</v>
      </c>
    </row>
    <row r="45" spans="1:30" ht="25.35" customHeight="1" thickBot="1" x14ac:dyDescent="0.35">
      <c r="A45" s="525">
        <v>11</v>
      </c>
      <c r="B45" s="549" t="s">
        <v>28</v>
      </c>
      <c r="C45" s="380" t="s">
        <v>25</v>
      </c>
      <c r="D45" s="307"/>
      <c r="E45" s="518"/>
      <c r="F45" s="307"/>
      <c r="G45" s="307"/>
      <c r="H45" s="518"/>
      <c r="I45" s="62">
        <f>D45*F45*H45</f>
        <v>0</v>
      </c>
      <c r="J45" s="62">
        <f>I45/1000</f>
        <v>0</v>
      </c>
      <c r="K45" s="62">
        <f t="shared" ref="K45" si="83">G45*J45</f>
        <v>0</v>
      </c>
      <c r="L45" s="63">
        <f>$C$6</f>
        <v>0.11</v>
      </c>
      <c r="M45" s="65">
        <f>L45*K45</f>
        <v>0</v>
      </c>
      <c r="N45" s="541">
        <f>M45+M46</f>
        <v>0</v>
      </c>
      <c r="O45" s="24"/>
      <c r="P45" s="151"/>
      <c r="Q45" s="547">
        <v>1</v>
      </c>
      <c r="R45" s="533" t="s">
        <v>28</v>
      </c>
      <c r="S45" s="118" t="s">
        <v>25</v>
      </c>
      <c r="T45" s="123"/>
      <c r="U45" s="306"/>
      <c r="V45" s="524"/>
      <c r="W45" s="307"/>
      <c r="X45" s="307"/>
      <c r="Y45" s="518"/>
      <c r="Z45" s="169">
        <f>IF(U45="",0,K45-(U45)*(F45-W45)*(G45-X45)*(H45-Y45)/1000)</f>
        <v>0</v>
      </c>
      <c r="AA45" s="65">
        <f t="shared" ref="AA45:AA64" si="84">Z45*L45</f>
        <v>0</v>
      </c>
      <c r="AB45" s="510">
        <f>Z45+Z46</f>
        <v>0</v>
      </c>
      <c r="AC45" s="512">
        <f>AA45+AA46</f>
        <v>0</v>
      </c>
    </row>
    <row r="46" spans="1:30" ht="25.35" customHeight="1" thickBot="1" x14ac:dyDescent="0.35">
      <c r="A46" s="526"/>
      <c r="B46" s="517"/>
      <c r="C46" s="381" t="s">
        <v>27</v>
      </c>
      <c r="D46" s="318"/>
      <c r="E46" s="519"/>
      <c r="F46" s="317">
        <f>24-F45</f>
        <v>24</v>
      </c>
      <c r="G46" s="317">
        <f>365-G45</f>
        <v>365</v>
      </c>
      <c r="H46" s="519"/>
      <c r="I46" s="62">
        <f>D46*F46*H45</f>
        <v>0</v>
      </c>
      <c r="J46" s="62">
        <f>I46/1000</f>
        <v>0</v>
      </c>
      <c r="K46" s="62">
        <f>(IF(E45="Y",G46,0)*(D46/1000)*24+IF(E45="Y",G45,0)*(D46/1000)*(F46))*H45</f>
        <v>0</v>
      </c>
      <c r="L46" s="64">
        <f>$C$6</f>
        <v>0.11</v>
      </c>
      <c r="M46" s="66">
        <f>K46*L46</f>
        <v>0</v>
      </c>
      <c r="N46" s="542"/>
      <c r="O46" s="152"/>
      <c r="P46" s="151"/>
      <c r="Q46" s="545"/>
      <c r="R46" s="534"/>
      <c r="S46" s="122" t="s">
        <v>27</v>
      </c>
      <c r="T46" s="309"/>
      <c r="U46" s="308"/>
      <c r="V46" s="519"/>
      <c r="W46" s="305">
        <f>F46+W45</f>
        <v>24</v>
      </c>
      <c r="X46" s="305">
        <f>G46+X45</f>
        <v>365</v>
      </c>
      <c r="Y46" s="519"/>
      <c r="Z46" s="62">
        <f>IF(U46="",0,K46-(IF(V45="Y",X46,0)*(U46/1000)*24+IF(V45="Y",(G45-X45),0)*(U46/1000)*(W46))*(H45-Y45))</f>
        <v>0</v>
      </c>
      <c r="AA46" s="65">
        <f t="shared" si="84"/>
        <v>0</v>
      </c>
      <c r="AB46" s="511"/>
      <c r="AC46" s="513"/>
    </row>
    <row r="47" spans="1:30" ht="25.35" customHeight="1" thickBot="1" x14ac:dyDescent="0.35">
      <c r="A47" s="528">
        <v>12</v>
      </c>
      <c r="B47" s="527" t="s">
        <v>28</v>
      </c>
      <c r="C47" s="160" t="s">
        <v>25</v>
      </c>
      <c r="D47" s="315"/>
      <c r="E47" s="518"/>
      <c r="F47" s="315"/>
      <c r="G47" s="315"/>
      <c r="H47" s="518"/>
      <c r="I47" s="12">
        <f t="shared" ref="I47" si="85">D47*F47*H47</f>
        <v>0</v>
      </c>
      <c r="J47" s="16">
        <f t="shared" ref="J47" si="86">I47/1000</f>
        <v>0</v>
      </c>
      <c r="K47" s="157">
        <f t="shared" ref="K47" si="87">G47*J47</f>
        <v>0</v>
      </c>
      <c r="L47" s="32">
        <f t="shared" ref="L47:L64" si="88">$C$6</f>
        <v>0.11</v>
      </c>
      <c r="M47" s="28">
        <f t="shared" ref="M47" si="89">L47*K47</f>
        <v>0</v>
      </c>
      <c r="N47" s="531">
        <f>M47+M48</f>
        <v>0</v>
      </c>
      <c r="O47" s="152"/>
      <c r="P47" s="151"/>
      <c r="Q47" s="544">
        <v>2</v>
      </c>
      <c r="R47" s="522" t="str">
        <f>B47</f>
        <v>Name/Type</v>
      </c>
      <c r="S47" s="15" t="s">
        <v>25</v>
      </c>
      <c r="T47" s="310"/>
      <c r="U47" s="306"/>
      <c r="V47" s="524"/>
      <c r="W47" s="307"/>
      <c r="X47" s="307"/>
      <c r="Y47" s="518"/>
      <c r="Z47" s="169">
        <f>IF(U47="",0,K47-(U47)*(F47-W47)*(G47-X47)*(H47-Y47)/1000)</f>
        <v>0</v>
      </c>
      <c r="AA47" s="65">
        <f t="shared" si="84"/>
        <v>0</v>
      </c>
      <c r="AB47" s="510">
        <f t="shared" ref="AB47" si="90">Z47+Z48</f>
        <v>0</v>
      </c>
      <c r="AC47" s="512">
        <f t="shared" ref="AC47" si="91">AA47+AA48</f>
        <v>0</v>
      </c>
    </row>
    <row r="48" spans="1:30" ht="25.35" customHeight="1" thickBot="1" x14ac:dyDescent="0.35">
      <c r="A48" s="529"/>
      <c r="B48" s="530"/>
      <c r="C48" s="161" t="s">
        <v>27</v>
      </c>
      <c r="D48" s="316"/>
      <c r="E48" s="519"/>
      <c r="F48" s="317">
        <f>24-F47</f>
        <v>24</v>
      </c>
      <c r="G48" s="317">
        <f>365-G47</f>
        <v>365</v>
      </c>
      <c r="H48" s="519"/>
      <c r="I48" s="12">
        <f t="shared" ref="I48" si="92">D48*F48*H47</f>
        <v>0</v>
      </c>
      <c r="J48" s="18">
        <f>I48/1000</f>
        <v>0</v>
      </c>
      <c r="K48" s="157">
        <f>(IF(E47="Y",G48,0)*(D48/1000)*24+IF(E47="Y",G47,0)*(D48/1000)*(F48))*H47</f>
        <v>0</v>
      </c>
      <c r="L48" s="33">
        <f t="shared" si="88"/>
        <v>0.11</v>
      </c>
      <c r="M48" s="29">
        <f t="shared" ref="M48" si="93">K48*L48</f>
        <v>0</v>
      </c>
      <c r="N48" s="532"/>
      <c r="O48" s="152"/>
      <c r="P48" s="151"/>
      <c r="Q48" s="548"/>
      <c r="R48" s="523"/>
      <c r="S48" s="17" t="s">
        <v>27</v>
      </c>
      <c r="T48" s="311"/>
      <c r="U48" s="308"/>
      <c r="V48" s="519"/>
      <c r="W48" s="305">
        <f>F48+W47</f>
        <v>24</v>
      </c>
      <c r="X48" s="305">
        <f>G48+X47</f>
        <v>365</v>
      </c>
      <c r="Y48" s="519"/>
      <c r="Z48" s="62">
        <f>IF(U48="",0,K48-(IF(V47="Y",X48,0)*(U48/1000)*24+IF(V47="Y",(G47-X47),0)*(U48/1000)*(W48))*(H47-Y47))</f>
        <v>0</v>
      </c>
      <c r="AA48" s="65">
        <f t="shared" si="84"/>
        <v>0</v>
      </c>
      <c r="AB48" s="511"/>
      <c r="AC48" s="513"/>
    </row>
    <row r="49" spans="1:29" ht="25.35" customHeight="1" thickBot="1" x14ac:dyDescent="0.35">
      <c r="A49" s="525">
        <v>13</v>
      </c>
      <c r="B49" s="527" t="s">
        <v>28</v>
      </c>
      <c r="C49" s="158" t="s">
        <v>25</v>
      </c>
      <c r="D49" s="307"/>
      <c r="E49" s="518"/>
      <c r="F49" s="315"/>
      <c r="G49" s="315"/>
      <c r="H49" s="518"/>
      <c r="I49" s="12">
        <f t="shared" ref="I49" si="94">D49*F49*H49</f>
        <v>0</v>
      </c>
      <c r="J49" s="12">
        <f t="shared" ref="J49:J60" si="95">I49/1000</f>
        <v>0</v>
      </c>
      <c r="K49" s="157">
        <f t="shared" ref="K49" si="96">G49*J49</f>
        <v>0</v>
      </c>
      <c r="L49" s="30">
        <f t="shared" si="88"/>
        <v>0.11</v>
      </c>
      <c r="M49" s="28">
        <f t="shared" ref="M49" si="97">L49*K49</f>
        <v>0</v>
      </c>
      <c r="N49" s="520">
        <f>M49+M50</f>
        <v>0</v>
      </c>
      <c r="O49" s="24"/>
      <c r="P49" s="151"/>
      <c r="Q49" s="547">
        <v>3</v>
      </c>
      <c r="R49" s="522" t="str">
        <f>B49</f>
        <v>Name/Type</v>
      </c>
      <c r="S49" s="11" t="s">
        <v>25</v>
      </c>
      <c r="T49" s="312"/>
      <c r="U49" s="306"/>
      <c r="V49" s="524"/>
      <c r="W49" s="307"/>
      <c r="X49" s="307"/>
      <c r="Y49" s="518"/>
      <c r="Z49" s="169">
        <f>IF(U49="",0,K49-(U49)*(F49-W49)*(G49-X49)*(H49-Y49)/1000)</f>
        <v>0</v>
      </c>
      <c r="AA49" s="65">
        <f t="shared" si="84"/>
        <v>0</v>
      </c>
      <c r="AB49" s="510">
        <f t="shared" ref="AB49" si="98">Z49+Z50</f>
        <v>0</v>
      </c>
      <c r="AC49" s="512">
        <f t="shared" ref="AC49" si="99">AA49+AA50</f>
        <v>0</v>
      </c>
    </row>
    <row r="50" spans="1:29" ht="25.35" customHeight="1" thickBot="1" x14ac:dyDescent="0.35">
      <c r="A50" s="526"/>
      <c r="B50" s="517"/>
      <c r="C50" s="159" t="s">
        <v>27</v>
      </c>
      <c r="D50" s="318"/>
      <c r="E50" s="519"/>
      <c r="F50" s="317">
        <f t="shared" ref="F50" si="100">24-F49</f>
        <v>24</v>
      </c>
      <c r="G50" s="317">
        <f t="shared" ref="G50" si="101">365-G49</f>
        <v>365</v>
      </c>
      <c r="H50" s="519"/>
      <c r="I50" s="12">
        <f t="shared" ref="I50" si="102">D50*F50*H49</f>
        <v>0</v>
      </c>
      <c r="J50" s="14">
        <f t="shared" si="95"/>
        <v>0</v>
      </c>
      <c r="K50" s="157">
        <f t="shared" ref="K50" si="103">(IF(E49="Y",G50,0)*(D50/1000)*24+IF(E49="Y",G49,0)*(D50/1000)*(F50))*H49</f>
        <v>0</v>
      </c>
      <c r="L50" s="31">
        <f t="shared" si="88"/>
        <v>0.11</v>
      </c>
      <c r="M50" s="29">
        <f t="shared" ref="M50" si="104">K50*L50</f>
        <v>0</v>
      </c>
      <c r="N50" s="521"/>
      <c r="O50" s="24"/>
      <c r="P50" s="151"/>
      <c r="Q50" s="545"/>
      <c r="R50" s="523"/>
      <c r="S50" s="13" t="s">
        <v>27</v>
      </c>
      <c r="T50" s="313"/>
      <c r="U50" s="308"/>
      <c r="V50" s="519"/>
      <c r="W50" s="305">
        <f>F50+W49</f>
        <v>24</v>
      </c>
      <c r="X50" s="305">
        <f>G50+X49</f>
        <v>365</v>
      </c>
      <c r="Y50" s="519"/>
      <c r="Z50" s="62">
        <f>IF(U50="",0,K50-(IF(V49="Y",X50,0)*(U50/1000)*24+IF(V49="Y",(G49-X49),0)*(U50/1000)*(W50))*(H49-Y49))</f>
        <v>0</v>
      </c>
      <c r="AA50" s="65">
        <f t="shared" si="84"/>
        <v>0</v>
      </c>
      <c r="AB50" s="511"/>
      <c r="AC50" s="513"/>
    </row>
    <row r="51" spans="1:29" ht="25.35" customHeight="1" thickBot="1" x14ac:dyDescent="0.35">
      <c r="A51" s="528">
        <v>14</v>
      </c>
      <c r="B51" s="516" t="s">
        <v>28</v>
      </c>
      <c r="C51" s="160" t="s">
        <v>25</v>
      </c>
      <c r="D51" s="315"/>
      <c r="E51" s="518"/>
      <c r="F51" s="315"/>
      <c r="G51" s="315"/>
      <c r="H51" s="518"/>
      <c r="I51" s="12">
        <f t="shared" ref="I51" si="105">D51*F51*H51</f>
        <v>0</v>
      </c>
      <c r="J51" s="16">
        <f t="shared" si="95"/>
        <v>0</v>
      </c>
      <c r="K51" s="157">
        <f t="shared" ref="K51" si="106">G51*J51</f>
        <v>0</v>
      </c>
      <c r="L51" s="32">
        <f t="shared" si="88"/>
        <v>0.11</v>
      </c>
      <c r="M51" s="28">
        <f t="shared" ref="M51" si="107">L51*K51</f>
        <v>0</v>
      </c>
      <c r="N51" s="531">
        <f>M51+M52</f>
        <v>0</v>
      </c>
      <c r="O51" s="24"/>
      <c r="P51" s="151"/>
      <c r="Q51" s="544">
        <v>4</v>
      </c>
      <c r="R51" s="522" t="str">
        <f>B51</f>
        <v>Name/Type</v>
      </c>
      <c r="S51" s="15" t="s">
        <v>25</v>
      </c>
      <c r="T51" s="310"/>
      <c r="U51" s="306"/>
      <c r="V51" s="524"/>
      <c r="W51" s="307"/>
      <c r="X51" s="307"/>
      <c r="Y51" s="518"/>
      <c r="Z51" s="169">
        <f>IF(U51="",0,K51-(U51)*(F51-W51)*(G51-X51)*(H51-Y51)/1000)</f>
        <v>0</v>
      </c>
      <c r="AA51" s="65">
        <f t="shared" si="84"/>
        <v>0</v>
      </c>
      <c r="AB51" s="510">
        <f t="shared" ref="AB51" si="108">Z51+Z52</f>
        <v>0</v>
      </c>
      <c r="AC51" s="512">
        <f t="shared" ref="AC51" si="109">AA51+AA52</f>
        <v>0</v>
      </c>
    </row>
    <row r="52" spans="1:29" ht="25.35" customHeight="1" thickBot="1" x14ac:dyDescent="0.35">
      <c r="A52" s="529"/>
      <c r="B52" s="530"/>
      <c r="C52" s="161" t="s">
        <v>27</v>
      </c>
      <c r="D52" s="316"/>
      <c r="E52" s="519"/>
      <c r="F52" s="317">
        <f t="shared" ref="F52" si="110">24-F51</f>
        <v>24</v>
      </c>
      <c r="G52" s="317">
        <f t="shared" ref="G52" si="111">365-G51</f>
        <v>365</v>
      </c>
      <c r="H52" s="519"/>
      <c r="I52" s="12">
        <f t="shared" ref="I52" si="112">D52*F52*H51</f>
        <v>0</v>
      </c>
      <c r="J52" s="18">
        <f t="shared" si="95"/>
        <v>0</v>
      </c>
      <c r="K52" s="157">
        <f t="shared" ref="K52" si="113">(IF(E51="Y",G52,0)*(D52/1000)*24+IF(E51="Y",G51,0)*(D52/1000)*(F52))*H51</f>
        <v>0</v>
      </c>
      <c r="L52" s="33">
        <f t="shared" si="88"/>
        <v>0.11</v>
      </c>
      <c r="M52" s="29">
        <f t="shared" ref="M52" si="114">K52*L52</f>
        <v>0</v>
      </c>
      <c r="N52" s="532"/>
      <c r="O52" s="24"/>
      <c r="P52" s="151"/>
      <c r="Q52" s="548"/>
      <c r="R52" s="523"/>
      <c r="S52" s="17" t="s">
        <v>27</v>
      </c>
      <c r="T52" s="311"/>
      <c r="U52" s="308"/>
      <c r="V52" s="519"/>
      <c r="W52" s="305">
        <f>F52+W51</f>
        <v>24</v>
      </c>
      <c r="X52" s="305">
        <f>G52+X51</f>
        <v>365</v>
      </c>
      <c r="Y52" s="519"/>
      <c r="Z52" s="62">
        <f>IF(U52="",0,K52-(IF(V51="Y",X52,0)*(U52/1000)*24+IF(V51="Y",(G51-X51),0)*(U52/1000)*(W52))*(H51-Y51))</f>
        <v>0</v>
      </c>
      <c r="AA52" s="65">
        <f t="shared" si="84"/>
        <v>0</v>
      </c>
      <c r="AB52" s="511"/>
      <c r="AC52" s="513"/>
    </row>
    <row r="53" spans="1:29" ht="25.35" customHeight="1" thickBot="1" x14ac:dyDescent="0.35">
      <c r="A53" s="525">
        <v>15</v>
      </c>
      <c r="B53" s="527" t="s">
        <v>28</v>
      </c>
      <c r="C53" s="158" t="s">
        <v>25</v>
      </c>
      <c r="D53" s="307"/>
      <c r="E53" s="518"/>
      <c r="F53" s="315"/>
      <c r="G53" s="315"/>
      <c r="H53" s="518"/>
      <c r="I53" s="12">
        <f t="shared" ref="I53" si="115">D53*F53*H53</f>
        <v>0</v>
      </c>
      <c r="J53" s="12">
        <f t="shared" si="95"/>
        <v>0</v>
      </c>
      <c r="K53" s="157">
        <f t="shared" ref="K53" si="116">G53*J53</f>
        <v>0</v>
      </c>
      <c r="L53" s="30">
        <f t="shared" si="88"/>
        <v>0.11</v>
      </c>
      <c r="M53" s="28">
        <f t="shared" ref="M53" si="117">L53*K53</f>
        <v>0</v>
      </c>
      <c r="N53" s="520">
        <f>M53+M54</f>
        <v>0</v>
      </c>
      <c r="O53" s="24"/>
      <c r="P53" s="151"/>
      <c r="Q53" s="547">
        <v>5</v>
      </c>
      <c r="R53" s="522" t="str">
        <f>B53</f>
        <v>Name/Type</v>
      </c>
      <c r="S53" s="11" t="s">
        <v>25</v>
      </c>
      <c r="T53" s="312"/>
      <c r="U53" s="306"/>
      <c r="V53" s="524"/>
      <c r="W53" s="307"/>
      <c r="X53" s="307"/>
      <c r="Y53" s="518"/>
      <c r="Z53" s="169">
        <f>IF(U53="",0,K53-(U53)*(F53-W53)*(G53-X53)*(H53-Y53)/1000)</f>
        <v>0</v>
      </c>
      <c r="AA53" s="65">
        <f t="shared" si="84"/>
        <v>0</v>
      </c>
      <c r="AB53" s="510">
        <f t="shared" ref="AB53" si="118">Z53+Z54</f>
        <v>0</v>
      </c>
      <c r="AC53" s="512">
        <f t="shared" ref="AC53" si="119">AA53+AA54</f>
        <v>0</v>
      </c>
    </row>
    <row r="54" spans="1:29" ht="25.35" customHeight="1" thickBot="1" x14ac:dyDescent="0.35">
      <c r="A54" s="526"/>
      <c r="B54" s="517"/>
      <c r="C54" s="159" t="s">
        <v>27</v>
      </c>
      <c r="D54" s="318"/>
      <c r="E54" s="519"/>
      <c r="F54" s="317">
        <f t="shared" ref="F54" si="120">24-F53</f>
        <v>24</v>
      </c>
      <c r="G54" s="317">
        <f t="shared" ref="G54" si="121">365-G53</f>
        <v>365</v>
      </c>
      <c r="H54" s="519"/>
      <c r="I54" s="12">
        <f t="shared" ref="I54" si="122">D54*F54*H53</f>
        <v>0</v>
      </c>
      <c r="J54" s="14">
        <f t="shared" si="95"/>
        <v>0</v>
      </c>
      <c r="K54" s="157">
        <f t="shared" ref="K54" si="123">(IF(E53="Y",G54,0)*(D54/1000)*24+IF(E53="Y",G53,0)*(D54/1000)*(F54))*H53</f>
        <v>0</v>
      </c>
      <c r="L54" s="31">
        <f t="shared" si="88"/>
        <v>0.11</v>
      </c>
      <c r="M54" s="29">
        <f t="shared" ref="M54" si="124">K54*L54</f>
        <v>0</v>
      </c>
      <c r="N54" s="521"/>
      <c r="O54" s="24"/>
      <c r="P54" s="151"/>
      <c r="Q54" s="545"/>
      <c r="R54" s="523"/>
      <c r="S54" s="13" t="s">
        <v>27</v>
      </c>
      <c r="T54" s="313"/>
      <c r="U54" s="308"/>
      <c r="V54" s="519"/>
      <c r="W54" s="305">
        <f>F54+W53</f>
        <v>24</v>
      </c>
      <c r="X54" s="305">
        <f>G54+X53</f>
        <v>365</v>
      </c>
      <c r="Y54" s="519"/>
      <c r="Z54" s="62">
        <f>IF(U54="",0,K54-(IF(V53="Y",X54,0)*(U54/1000)*24+IF(V53="Y",(G53-X53),0)*(U54/1000)*(W54))*(H53-Y53))</f>
        <v>0</v>
      </c>
      <c r="AA54" s="65">
        <f t="shared" si="84"/>
        <v>0</v>
      </c>
      <c r="AB54" s="511"/>
      <c r="AC54" s="513"/>
    </row>
    <row r="55" spans="1:29" ht="25.35" customHeight="1" thickBot="1" x14ac:dyDescent="0.35">
      <c r="A55" s="528">
        <v>16</v>
      </c>
      <c r="B55" s="516" t="s">
        <v>28</v>
      </c>
      <c r="C55" s="160" t="s">
        <v>25</v>
      </c>
      <c r="D55" s="315"/>
      <c r="E55" s="518"/>
      <c r="F55" s="315"/>
      <c r="G55" s="315"/>
      <c r="H55" s="518"/>
      <c r="I55" s="12">
        <f t="shared" ref="I55" si="125">D55*F55*H55</f>
        <v>0</v>
      </c>
      <c r="J55" s="16">
        <f t="shared" si="95"/>
        <v>0</v>
      </c>
      <c r="K55" s="157">
        <f t="shared" ref="K55" si="126">G55*J55</f>
        <v>0</v>
      </c>
      <c r="L55" s="32">
        <f t="shared" si="88"/>
        <v>0.11</v>
      </c>
      <c r="M55" s="28">
        <f t="shared" ref="M55" si="127">L55*K55</f>
        <v>0</v>
      </c>
      <c r="N55" s="531">
        <f>M55+M56</f>
        <v>0</v>
      </c>
      <c r="O55" s="24"/>
      <c r="P55" s="151"/>
      <c r="Q55" s="544">
        <v>6</v>
      </c>
      <c r="R55" s="522" t="str">
        <f>B55</f>
        <v>Name/Type</v>
      </c>
      <c r="S55" s="15" t="s">
        <v>25</v>
      </c>
      <c r="T55" s="310"/>
      <c r="U55" s="306"/>
      <c r="V55" s="524"/>
      <c r="W55" s="307"/>
      <c r="X55" s="307"/>
      <c r="Y55" s="518"/>
      <c r="Z55" s="169">
        <f>IF(U55="",0,K55-(U55)*(F55-W55)*(G55-X55)*(H55-Y55)/1000)</f>
        <v>0</v>
      </c>
      <c r="AA55" s="65">
        <f t="shared" si="84"/>
        <v>0</v>
      </c>
      <c r="AB55" s="510">
        <f t="shared" ref="AB55" si="128">Z55+Z56</f>
        <v>0</v>
      </c>
      <c r="AC55" s="512">
        <f t="shared" ref="AC55" si="129">AA55+AA56</f>
        <v>0</v>
      </c>
    </row>
    <row r="56" spans="1:29" ht="25.35" customHeight="1" thickBot="1" x14ac:dyDescent="0.35">
      <c r="A56" s="529"/>
      <c r="B56" s="530"/>
      <c r="C56" s="161" t="s">
        <v>27</v>
      </c>
      <c r="D56" s="316"/>
      <c r="E56" s="519"/>
      <c r="F56" s="317">
        <f t="shared" ref="F56" si="130">24-F55</f>
        <v>24</v>
      </c>
      <c r="G56" s="317">
        <f t="shared" ref="G56" si="131">365-G55</f>
        <v>365</v>
      </c>
      <c r="H56" s="519"/>
      <c r="I56" s="12">
        <f t="shared" ref="I56" si="132">D56*F56*H55</f>
        <v>0</v>
      </c>
      <c r="J56" s="18">
        <f t="shared" si="95"/>
        <v>0</v>
      </c>
      <c r="K56" s="157">
        <f t="shared" ref="K56" si="133">(IF(E55="Y",G56,0)*(D56/1000)*24+IF(E55="Y",G55,0)*(D56/1000)*(F56))*H55</f>
        <v>0</v>
      </c>
      <c r="L56" s="33">
        <f t="shared" si="88"/>
        <v>0.11</v>
      </c>
      <c r="M56" s="29">
        <f t="shared" ref="M56" si="134">K56*L56</f>
        <v>0</v>
      </c>
      <c r="N56" s="532"/>
      <c r="O56" s="24"/>
      <c r="P56" s="151"/>
      <c r="Q56" s="548"/>
      <c r="R56" s="523"/>
      <c r="S56" s="17" t="s">
        <v>27</v>
      </c>
      <c r="T56" s="311"/>
      <c r="U56" s="308"/>
      <c r="V56" s="519"/>
      <c r="W56" s="305">
        <f>F56+W55</f>
        <v>24</v>
      </c>
      <c r="X56" s="305">
        <f>G56+X55</f>
        <v>365</v>
      </c>
      <c r="Y56" s="519"/>
      <c r="Z56" s="62">
        <f>IF(U56="",0,K56-(IF(V55="Y",X56,0)*(U56/1000)*24+IF(V55="Y",(G55-X55),0)*(U56/1000)*(W56))*(H55-Y55))</f>
        <v>0</v>
      </c>
      <c r="AA56" s="65">
        <f t="shared" si="84"/>
        <v>0</v>
      </c>
      <c r="AB56" s="511"/>
      <c r="AC56" s="513"/>
    </row>
    <row r="57" spans="1:29" ht="25.35" customHeight="1" thickBot="1" x14ac:dyDescent="0.35">
      <c r="A57" s="525">
        <v>17</v>
      </c>
      <c r="B57" s="527" t="s">
        <v>28</v>
      </c>
      <c r="C57" s="158" t="s">
        <v>25</v>
      </c>
      <c r="D57" s="307"/>
      <c r="E57" s="518"/>
      <c r="F57" s="315"/>
      <c r="G57" s="315"/>
      <c r="H57" s="518"/>
      <c r="I57" s="12">
        <f t="shared" ref="I57" si="135">D57*F57*H57</f>
        <v>0</v>
      </c>
      <c r="J57" s="12">
        <f t="shared" si="95"/>
        <v>0</v>
      </c>
      <c r="K57" s="157">
        <f t="shared" ref="K57" si="136">G57*J57</f>
        <v>0</v>
      </c>
      <c r="L57" s="30">
        <f t="shared" si="88"/>
        <v>0.11</v>
      </c>
      <c r="M57" s="28">
        <f t="shared" ref="M57" si="137">L57*K57</f>
        <v>0</v>
      </c>
      <c r="N57" s="520">
        <f>M57+M58</f>
        <v>0</v>
      </c>
      <c r="O57" s="24"/>
      <c r="P57" s="151"/>
      <c r="Q57" s="547">
        <v>7</v>
      </c>
      <c r="R57" s="522" t="str">
        <f>B57</f>
        <v>Name/Type</v>
      </c>
      <c r="S57" s="11" t="s">
        <v>25</v>
      </c>
      <c r="T57" s="312"/>
      <c r="U57" s="306"/>
      <c r="V57" s="524"/>
      <c r="W57" s="307"/>
      <c r="X57" s="307"/>
      <c r="Y57" s="518"/>
      <c r="Z57" s="169">
        <f>IF(U57="",0,K57-(U57)*(F57-W57)*(G57-X57)*(H57-Y57)/1000)</f>
        <v>0</v>
      </c>
      <c r="AA57" s="65">
        <f t="shared" si="84"/>
        <v>0</v>
      </c>
      <c r="AB57" s="510">
        <f t="shared" ref="AB57" si="138">Z57+Z58</f>
        <v>0</v>
      </c>
      <c r="AC57" s="512">
        <f t="shared" ref="AC57" si="139">AA57+AA58</f>
        <v>0</v>
      </c>
    </row>
    <row r="58" spans="1:29" ht="25.35" customHeight="1" thickBot="1" x14ac:dyDescent="0.35">
      <c r="A58" s="526"/>
      <c r="B58" s="517"/>
      <c r="C58" s="159" t="s">
        <v>27</v>
      </c>
      <c r="D58" s="318"/>
      <c r="E58" s="519"/>
      <c r="F58" s="317">
        <f t="shared" ref="F58" si="140">24-F57</f>
        <v>24</v>
      </c>
      <c r="G58" s="317">
        <f t="shared" ref="G58" si="141">365-G57</f>
        <v>365</v>
      </c>
      <c r="H58" s="519"/>
      <c r="I58" s="12">
        <f t="shared" ref="I58" si="142">D58*F58*H57</f>
        <v>0</v>
      </c>
      <c r="J58" s="14">
        <f t="shared" si="95"/>
        <v>0</v>
      </c>
      <c r="K58" s="157">
        <f t="shared" ref="K58" si="143">(IF(E57="Y",G58,0)*(D58/1000)*24+IF(E57="Y",G57,0)*(D58/1000)*(F58))*H57</f>
        <v>0</v>
      </c>
      <c r="L58" s="31">
        <f t="shared" si="88"/>
        <v>0.11</v>
      </c>
      <c r="M58" s="29">
        <f t="shared" ref="M58" si="144">K58*L58</f>
        <v>0</v>
      </c>
      <c r="N58" s="521"/>
      <c r="O58" s="24"/>
      <c r="P58" s="151"/>
      <c r="Q58" s="545"/>
      <c r="R58" s="523"/>
      <c r="S58" s="13" t="s">
        <v>27</v>
      </c>
      <c r="T58" s="313"/>
      <c r="U58" s="308"/>
      <c r="V58" s="519"/>
      <c r="W58" s="305">
        <f>F58+W57</f>
        <v>24</v>
      </c>
      <c r="X58" s="305">
        <f>G58+X57</f>
        <v>365</v>
      </c>
      <c r="Y58" s="519"/>
      <c r="Z58" s="62">
        <f>IF(U58="",0,K58-(IF(V57="Y",X58,0)*(U58/1000)*24+IF(V57="Y",(G57-X57),0)*(U58/1000)*(W58))*(H57-Y57))</f>
        <v>0</v>
      </c>
      <c r="AA58" s="65">
        <f t="shared" si="84"/>
        <v>0</v>
      </c>
      <c r="AB58" s="511"/>
      <c r="AC58" s="513"/>
    </row>
    <row r="59" spans="1:29" ht="25.35" customHeight="1" thickBot="1" x14ac:dyDescent="0.35">
      <c r="A59" s="528">
        <v>18</v>
      </c>
      <c r="B59" s="516" t="s">
        <v>28</v>
      </c>
      <c r="C59" s="160" t="s">
        <v>25</v>
      </c>
      <c r="D59" s="315"/>
      <c r="E59" s="518"/>
      <c r="F59" s="315"/>
      <c r="G59" s="315"/>
      <c r="H59" s="518"/>
      <c r="I59" s="12">
        <f t="shared" ref="I59" si="145">D59*F59*H59</f>
        <v>0</v>
      </c>
      <c r="J59" s="16">
        <f t="shared" si="95"/>
        <v>0</v>
      </c>
      <c r="K59" s="157">
        <f t="shared" ref="K59" si="146">G59*J59</f>
        <v>0</v>
      </c>
      <c r="L59" s="32">
        <f t="shared" si="88"/>
        <v>0.11</v>
      </c>
      <c r="M59" s="28">
        <f t="shared" ref="M59" si="147">L59*K59</f>
        <v>0</v>
      </c>
      <c r="N59" s="531">
        <f>M59+M60</f>
        <v>0</v>
      </c>
      <c r="O59" s="24"/>
      <c r="P59" s="151"/>
      <c r="Q59" s="544">
        <v>8</v>
      </c>
      <c r="R59" s="522" t="str">
        <f>B59</f>
        <v>Name/Type</v>
      </c>
      <c r="S59" s="15" t="s">
        <v>25</v>
      </c>
      <c r="T59" s="310"/>
      <c r="U59" s="306"/>
      <c r="V59" s="524"/>
      <c r="W59" s="307"/>
      <c r="X59" s="307"/>
      <c r="Y59" s="518"/>
      <c r="Z59" s="169">
        <f>IF(U59="",0,K59-(U59)*(F59-W59)*(G59-X59)*(H59-Y59)/1000)</f>
        <v>0</v>
      </c>
      <c r="AA59" s="65">
        <f t="shared" si="84"/>
        <v>0</v>
      </c>
      <c r="AB59" s="510">
        <f t="shared" ref="AB59" si="148">Z59+Z60</f>
        <v>0</v>
      </c>
      <c r="AC59" s="512">
        <f t="shared" ref="AC59" si="149">AA59+AA60</f>
        <v>0</v>
      </c>
    </row>
    <row r="60" spans="1:29" ht="25.35" customHeight="1" thickBot="1" x14ac:dyDescent="0.35">
      <c r="A60" s="529"/>
      <c r="B60" s="530"/>
      <c r="C60" s="161" t="s">
        <v>27</v>
      </c>
      <c r="D60" s="316"/>
      <c r="E60" s="519"/>
      <c r="F60" s="317">
        <f t="shared" ref="F60" si="150">24-F59</f>
        <v>24</v>
      </c>
      <c r="G60" s="317">
        <f t="shared" ref="G60" si="151">365-G59</f>
        <v>365</v>
      </c>
      <c r="H60" s="519"/>
      <c r="I60" s="12">
        <f t="shared" ref="I60" si="152">D60*F60*H59</f>
        <v>0</v>
      </c>
      <c r="J60" s="18">
        <f t="shared" si="95"/>
        <v>0</v>
      </c>
      <c r="K60" s="157">
        <f t="shared" ref="K60" si="153">(IF(E59="Y",G60,0)*(D60/1000)*24+IF(E59="Y",G59,0)*(D60/1000)*(F60))*H59</f>
        <v>0</v>
      </c>
      <c r="L60" s="33">
        <f t="shared" si="88"/>
        <v>0.11</v>
      </c>
      <c r="M60" s="29">
        <f t="shared" ref="M60" si="154">K60*L60</f>
        <v>0</v>
      </c>
      <c r="N60" s="532"/>
      <c r="O60" s="24"/>
      <c r="P60" s="151"/>
      <c r="Q60" s="548"/>
      <c r="R60" s="523"/>
      <c r="S60" s="17" t="s">
        <v>27</v>
      </c>
      <c r="T60" s="311"/>
      <c r="U60" s="308"/>
      <c r="V60" s="519"/>
      <c r="W60" s="305">
        <f>F60+W59</f>
        <v>24</v>
      </c>
      <c r="X60" s="305">
        <f>G60+X59</f>
        <v>365</v>
      </c>
      <c r="Y60" s="519"/>
      <c r="Z60" s="62">
        <f>IF(U60="",0,K60-(IF(V59="Y",X60,0)*(U60/1000)*24+IF(V59="Y",(G59-X59),0)*(U60/1000)*(W60))*(H59-Y59))</f>
        <v>0</v>
      </c>
      <c r="AA60" s="65">
        <f t="shared" si="84"/>
        <v>0</v>
      </c>
      <c r="AB60" s="511"/>
      <c r="AC60" s="513"/>
    </row>
    <row r="61" spans="1:29" ht="25.35" customHeight="1" thickBot="1" x14ac:dyDescent="0.35">
      <c r="A61" s="514">
        <v>19</v>
      </c>
      <c r="B61" s="527" t="s">
        <v>28</v>
      </c>
      <c r="C61" s="158" t="s">
        <v>25</v>
      </c>
      <c r="D61" s="307"/>
      <c r="E61" s="518"/>
      <c r="F61" s="315"/>
      <c r="G61" s="315"/>
      <c r="H61" s="518"/>
      <c r="I61" s="12">
        <f t="shared" ref="I61" si="155">D61*F61*H61</f>
        <v>0</v>
      </c>
      <c r="J61" s="12">
        <f>I61/1000</f>
        <v>0</v>
      </c>
      <c r="K61" s="157">
        <f t="shared" ref="K61" si="156">G61*J61</f>
        <v>0</v>
      </c>
      <c r="L61" s="30">
        <f t="shared" si="88"/>
        <v>0.11</v>
      </c>
      <c r="M61" s="28">
        <f t="shared" ref="M61" si="157">L61*K61</f>
        <v>0</v>
      </c>
      <c r="N61" s="520">
        <f>M61+M62</f>
        <v>0</v>
      </c>
      <c r="O61" s="24"/>
      <c r="P61" s="151"/>
      <c r="Q61" s="547">
        <v>9</v>
      </c>
      <c r="R61" s="522" t="str">
        <f>B61</f>
        <v>Name/Type</v>
      </c>
      <c r="S61" s="11" t="s">
        <v>25</v>
      </c>
      <c r="T61" s="312"/>
      <c r="U61" s="306"/>
      <c r="V61" s="524"/>
      <c r="W61" s="307"/>
      <c r="X61" s="307"/>
      <c r="Y61" s="518"/>
      <c r="Z61" s="169">
        <f>IF(U61="",0,K61-(U61)*(F61-W61)*(G61-X61)*(H61-Y61)/1000)</f>
        <v>0</v>
      </c>
      <c r="AA61" s="65">
        <f t="shared" si="84"/>
        <v>0</v>
      </c>
      <c r="AB61" s="510">
        <f t="shared" ref="AB61" si="158">Z61+Z62</f>
        <v>0</v>
      </c>
      <c r="AC61" s="512">
        <f t="shared" ref="AC61" si="159">AA61+AA62</f>
        <v>0</v>
      </c>
    </row>
    <row r="62" spans="1:29" ht="25.35" customHeight="1" thickBot="1" x14ac:dyDescent="0.35">
      <c r="A62" s="546"/>
      <c r="B62" s="517"/>
      <c r="C62" s="159" t="s">
        <v>27</v>
      </c>
      <c r="D62" s="318"/>
      <c r="E62" s="519"/>
      <c r="F62" s="317">
        <f t="shared" ref="F62" si="160">24-F61</f>
        <v>24</v>
      </c>
      <c r="G62" s="317">
        <f t="shared" ref="G62" si="161">365-G61</f>
        <v>365</v>
      </c>
      <c r="H62" s="519"/>
      <c r="I62" s="12">
        <f t="shared" ref="I62" si="162">D62*F62*H61</f>
        <v>0</v>
      </c>
      <c r="J62" s="14">
        <f>I62/1000</f>
        <v>0</v>
      </c>
      <c r="K62" s="157">
        <f t="shared" ref="K62" si="163">(IF(E61="Y",G62,0)*(D62/1000)*24+IF(E61="Y",G61,0)*(D62/1000)*(F62))*H61</f>
        <v>0</v>
      </c>
      <c r="L62" s="31">
        <f t="shared" si="88"/>
        <v>0.11</v>
      </c>
      <c r="M62" s="29">
        <f t="shared" ref="M62" si="164">K62*L62</f>
        <v>0</v>
      </c>
      <c r="N62" s="521"/>
      <c r="O62" s="24"/>
      <c r="P62" s="151"/>
      <c r="Q62" s="545"/>
      <c r="R62" s="523"/>
      <c r="S62" s="13" t="s">
        <v>27</v>
      </c>
      <c r="T62" s="313"/>
      <c r="U62" s="308"/>
      <c r="V62" s="519"/>
      <c r="W62" s="305">
        <f>F62+W61</f>
        <v>24</v>
      </c>
      <c r="X62" s="305">
        <f>G62+X61</f>
        <v>365</v>
      </c>
      <c r="Y62" s="519"/>
      <c r="Z62" s="62">
        <f>IF(U62="",0,K62-(IF(V61="Y",X62,0)*(U62/1000)*24+IF(V61="Y",(G61-X61),0)*(U62/1000)*(W62))*(H61-Y61))</f>
        <v>0</v>
      </c>
      <c r="AA62" s="65">
        <f t="shared" si="84"/>
        <v>0</v>
      </c>
      <c r="AB62" s="511"/>
      <c r="AC62" s="513"/>
    </row>
    <row r="63" spans="1:29" ht="25.35" customHeight="1" thickBot="1" x14ac:dyDescent="0.35">
      <c r="A63" s="543">
        <v>20</v>
      </c>
      <c r="B63" s="516" t="s">
        <v>28</v>
      </c>
      <c r="C63" s="160" t="s">
        <v>25</v>
      </c>
      <c r="D63" s="315"/>
      <c r="E63" s="518"/>
      <c r="F63" s="315"/>
      <c r="G63" s="315"/>
      <c r="H63" s="518"/>
      <c r="I63" s="12">
        <f t="shared" ref="I63" si="165">D63*F63*H63</f>
        <v>0</v>
      </c>
      <c r="J63" s="16">
        <f>I63/1000</f>
        <v>0</v>
      </c>
      <c r="K63" s="157">
        <f t="shared" ref="K63" si="166">G63*J63</f>
        <v>0</v>
      </c>
      <c r="L63" s="32">
        <f>$C$6</f>
        <v>0.11</v>
      </c>
      <c r="M63" s="28">
        <f t="shared" ref="M63" si="167">L63*K63</f>
        <v>0</v>
      </c>
      <c r="N63" s="520">
        <f>M63+M64</f>
        <v>0</v>
      </c>
      <c r="O63" s="24"/>
      <c r="P63" s="151"/>
      <c r="Q63" s="544">
        <v>10</v>
      </c>
      <c r="R63" s="522" t="str">
        <f>B63</f>
        <v>Name/Type</v>
      </c>
      <c r="S63" s="15" t="s">
        <v>25</v>
      </c>
      <c r="T63" s="310"/>
      <c r="U63" s="306"/>
      <c r="V63" s="524"/>
      <c r="W63" s="307"/>
      <c r="X63" s="307"/>
      <c r="Y63" s="518"/>
      <c r="Z63" s="169">
        <f>IF(U63="",0,K63-(U63)*(F63-W63)*(G63-X63)*(H63-Y63)/1000)</f>
        <v>0</v>
      </c>
      <c r="AA63" s="65">
        <f t="shared" si="84"/>
        <v>0</v>
      </c>
      <c r="AB63" s="510">
        <f t="shared" ref="AB63" si="168">Z63+Z64</f>
        <v>0</v>
      </c>
      <c r="AC63" s="512">
        <f t="shared" ref="AC63" si="169">AA63+AA64</f>
        <v>0</v>
      </c>
    </row>
    <row r="64" spans="1:29" ht="25.35" customHeight="1" thickBot="1" x14ac:dyDescent="0.35">
      <c r="A64" s="515"/>
      <c r="B64" s="517"/>
      <c r="C64" s="159" t="s">
        <v>27</v>
      </c>
      <c r="D64" s="318"/>
      <c r="E64" s="519"/>
      <c r="F64" s="317">
        <f t="shared" ref="F64" si="170">24-F63</f>
        <v>24</v>
      </c>
      <c r="G64" s="317">
        <f t="shared" ref="G64" si="171">365-G63</f>
        <v>365</v>
      </c>
      <c r="H64" s="519"/>
      <c r="I64" s="366">
        <f t="shared" ref="I64" si="172">D64*F64*H63</f>
        <v>0</v>
      </c>
      <c r="J64" s="14">
        <f>I64/1000</f>
        <v>0</v>
      </c>
      <c r="K64" s="367">
        <f t="shared" ref="K64" si="173">(IF(E63="Y",G64,0)*(D64/1000)*24+IF(E63="Y",G63,0)*(D64/1000)*(F64))*H63</f>
        <v>0</v>
      </c>
      <c r="L64" s="31">
        <f t="shared" si="88"/>
        <v>0.11</v>
      </c>
      <c r="M64" s="29">
        <f t="shared" ref="M64" si="174">K64*L64</f>
        <v>0</v>
      </c>
      <c r="N64" s="521"/>
      <c r="O64" s="24"/>
      <c r="P64" s="151"/>
      <c r="Q64" s="545"/>
      <c r="R64" s="523"/>
      <c r="S64" s="13" t="s">
        <v>27</v>
      </c>
      <c r="T64" s="313"/>
      <c r="U64" s="308"/>
      <c r="V64" s="519"/>
      <c r="W64" s="305">
        <f>F64+W63</f>
        <v>24</v>
      </c>
      <c r="X64" s="305">
        <f>G64+X63</f>
        <v>365</v>
      </c>
      <c r="Y64" s="519"/>
      <c r="Z64" s="62">
        <f>IF(U64="",0,K64-(IF(V63="Y",X64,0)*(U64/1000)*24+IF(V63="Y",(G63-X63),0)*(U64/1000)*(W64))*(H63-Y63))</f>
        <v>0</v>
      </c>
      <c r="AA64" s="65">
        <f t="shared" si="84"/>
        <v>0</v>
      </c>
      <c r="AB64" s="511"/>
      <c r="AC64" s="513"/>
    </row>
    <row r="65" spans="1:30" ht="18.75" x14ac:dyDescent="0.3">
      <c r="A65" s="19"/>
      <c r="F65" s="20"/>
      <c r="G65" s="20"/>
      <c r="H65" s="20"/>
      <c r="I65" s="20"/>
      <c r="J65" s="20"/>
      <c r="K65" s="21"/>
      <c r="P65" s="86"/>
      <c r="Q65" s="86"/>
      <c r="R65" s="25"/>
    </row>
    <row r="66" spans="1:30" ht="18.75" x14ac:dyDescent="0.3">
      <c r="A66" s="509" t="s">
        <v>134</v>
      </c>
      <c r="B66" s="509"/>
      <c r="C66" s="509"/>
      <c r="D66" s="509"/>
      <c r="E66" s="86"/>
      <c r="F66" s="86"/>
      <c r="R66" s="25"/>
      <c r="Z66" s="358"/>
    </row>
    <row r="67" spans="1:30" x14ac:dyDescent="0.25">
      <c r="A67" s="86"/>
      <c r="B67" s="86"/>
      <c r="C67" s="86"/>
      <c r="D67" s="86"/>
      <c r="E67" s="86"/>
      <c r="F67" s="86"/>
      <c r="R67" s="25"/>
    </row>
    <row r="72" spans="1:30" ht="26.25" x14ac:dyDescent="0.4">
      <c r="A72" s="27" t="s">
        <v>29</v>
      </c>
      <c r="B72" s="1"/>
      <c r="C72" s="1"/>
      <c r="D72" s="1"/>
      <c r="E72" s="1"/>
      <c r="F72" s="1"/>
      <c r="G72" s="1"/>
      <c r="H72" s="1"/>
      <c r="I72" s="1"/>
      <c r="J72" s="1"/>
      <c r="K72" s="1"/>
      <c r="L72" s="1"/>
      <c r="M72" s="1"/>
      <c r="N72" s="354"/>
      <c r="O72" s="48"/>
      <c r="P72" s="1"/>
      <c r="Q72" s="27" t="s">
        <v>126</v>
      </c>
      <c r="R72" s="1"/>
      <c r="S72" s="1"/>
      <c r="T72" s="1"/>
      <c r="U72" s="1"/>
      <c r="V72" s="1"/>
      <c r="W72" s="1"/>
      <c r="X72" s="1"/>
      <c r="Y72" s="1"/>
      <c r="Z72" s="1"/>
      <c r="AA72" s="1"/>
      <c r="AB72" s="1"/>
      <c r="AC72" s="1"/>
      <c r="AD72" s="1"/>
    </row>
    <row r="73" spans="1:30" ht="15.75" x14ac:dyDescent="0.25">
      <c r="A73" s="2" t="s">
        <v>0</v>
      </c>
      <c r="E73" s="25"/>
      <c r="N73" s="319"/>
    </row>
    <row r="74" spans="1:30" x14ac:dyDescent="0.25">
      <c r="A74" s="3"/>
      <c r="N74" s="319"/>
    </row>
    <row r="75" spans="1:30" ht="19.5" thickBot="1" x14ac:dyDescent="0.35">
      <c r="A75" s="4" t="s">
        <v>1</v>
      </c>
      <c r="K75" s="86"/>
      <c r="L75" s="86"/>
      <c r="M75" s="86"/>
      <c r="N75" s="355"/>
    </row>
    <row r="76" spans="1:30" ht="16.5" thickBot="1" x14ac:dyDescent="0.3">
      <c r="A76" s="5"/>
      <c r="I76" s="83"/>
      <c r="J76" s="83"/>
      <c r="K76" s="83"/>
      <c r="L76" s="92"/>
      <c r="M76" s="191" t="s">
        <v>92</v>
      </c>
      <c r="N76" s="192" t="s">
        <v>81</v>
      </c>
      <c r="P76" s="144"/>
      <c r="Q76" s="144"/>
      <c r="X76" s="83"/>
      <c r="Y76" s="83"/>
      <c r="Z76" s="83"/>
      <c r="AA76" s="92"/>
      <c r="AB76" s="120" t="s">
        <v>92</v>
      </c>
      <c r="AC76" s="121" t="s">
        <v>106</v>
      </c>
    </row>
    <row r="77" spans="1:30" ht="18.75" x14ac:dyDescent="0.3">
      <c r="B77" s="40" t="s">
        <v>2</v>
      </c>
      <c r="C77" s="58">
        <f>Summary!$E$13</f>
        <v>0.11</v>
      </c>
      <c r="D77" s="7"/>
      <c r="I77" s="97"/>
      <c r="J77" s="22"/>
      <c r="K77" s="86"/>
      <c r="L77" s="93" t="s">
        <v>78</v>
      </c>
      <c r="M77" s="113">
        <f>$M$6</f>
        <v>0</v>
      </c>
      <c r="N77" s="100">
        <f>$N$6</f>
        <v>0</v>
      </c>
      <c r="P77" s="116"/>
      <c r="Q77" s="116"/>
      <c r="X77" s="97"/>
      <c r="Y77" s="22"/>
      <c r="Z77" s="86"/>
      <c r="AA77" s="93" t="s">
        <v>78</v>
      </c>
      <c r="AB77" s="113">
        <f>$AB$6</f>
        <v>0</v>
      </c>
      <c r="AC77" s="100">
        <f>$AC$6</f>
        <v>0</v>
      </c>
    </row>
    <row r="78" spans="1:30" ht="18.75" x14ac:dyDescent="0.3">
      <c r="A78" s="319"/>
      <c r="B78" s="320" t="s">
        <v>3</v>
      </c>
      <c r="C78" s="493"/>
      <c r="D78" s="493"/>
      <c r="E78" s="493"/>
      <c r="F78" s="493"/>
      <c r="G78" s="493"/>
      <c r="I78" s="98"/>
      <c r="J78" s="53"/>
      <c r="K78" s="86"/>
      <c r="L78" s="54" t="s">
        <v>79</v>
      </c>
      <c r="M78" s="114">
        <f>$M$7</f>
        <v>0</v>
      </c>
      <c r="N78" s="101">
        <f>$N$7</f>
        <v>0</v>
      </c>
      <c r="P78" s="117"/>
      <c r="Q78" s="117"/>
      <c r="X78" s="98"/>
      <c r="Y78" s="53"/>
      <c r="Z78" s="86"/>
      <c r="AA78" s="54" t="s">
        <v>79</v>
      </c>
      <c r="AB78" s="357">
        <f>$AB$7</f>
        <v>0</v>
      </c>
      <c r="AC78" s="100">
        <f>$AC$7</f>
        <v>0</v>
      </c>
    </row>
    <row r="79" spans="1:30" ht="19.5" thickBot="1" x14ac:dyDescent="0.35">
      <c r="B79" s="6"/>
      <c r="C79" s="52"/>
      <c r="D79" s="52"/>
      <c r="E79" s="52"/>
      <c r="F79" s="52"/>
      <c r="G79" s="52"/>
      <c r="H79" s="25"/>
      <c r="I79" s="99"/>
      <c r="J79" s="55"/>
      <c r="K79" s="83"/>
      <c r="L79" s="56" t="s">
        <v>80</v>
      </c>
      <c r="M79" s="115">
        <f>$M$8</f>
        <v>0</v>
      </c>
      <c r="N79" s="102">
        <f>$N$8</f>
        <v>0</v>
      </c>
      <c r="P79" s="117"/>
      <c r="Q79" s="117"/>
      <c r="X79" s="99"/>
      <c r="Y79" s="55"/>
      <c r="Z79" s="83"/>
      <c r="AA79" s="56" t="s">
        <v>80</v>
      </c>
      <c r="AB79" s="359">
        <f>$AB$8</f>
        <v>0</v>
      </c>
      <c r="AC79" s="162">
        <f>$AC$8</f>
        <v>0</v>
      </c>
    </row>
    <row r="80" spans="1:30" ht="15.75" thickBot="1" x14ac:dyDescent="0.3">
      <c r="B80" s="8"/>
    </row>
    <row r="81" spans="1:29" ht="15.75" x14ac:dyDescent="0.25">
      <c r="A81" s="9"/>
      <c r="B81" s="535" t="s">
        <v>4</v>
      </c>
      <c r="C81" s="536"/>
      <c r="D81" s="10" t="s">
        <v>35</v>
      </c>
      <c r="E81" s="10" t="s">
        <v>36</v>
      </c>
      <c r="F81" s="10" t="s">
        <v>5</v>
      </c>
      <c r="G81" s="10" t="s">
        <v>6</v>
      </c>
      <c r="H81" s="10" t="s">
        <v>7</v>
      </c>
      <c r="I81" s="10" t="s">
        <v>8</v>
      </c>
      <c r="J81" s="10" t="s">
        <v>9</v>
      </c>
      <c r="K81" s="10" t="s">
        <v>10</v>
      </c>
      <c r="L81" s="10" t="s">
        <v>11</v>
      </c>
      <c r="M81" s="10" t="s">
        <v>107</v>
      </c>
      <c r="N81" s="145" t="s">
        <v>12</v>
      </c>
      <c r="O81" s="150"/>
      <c r="P81" s="149"/>
      <c r="Q81" s="155"/>
      <c r="R81" s="142" t="s">
        <v>4</v>
      </c>
      <c r="S81" s="373"/>
      <c r="T81" s="373"/>
      <c r="U81" s="10" t="s">
        <v>13</v>
      </c>
      <c r="V81" s="10" t="s">
        <v>14</v>
      </c>
      <c r="W81" s="10" t="s">
        <v>91</v>
      </c>
      <c r="X81" s="10" t="s">
        <v>93</v>
      </c>
      <c r="Y81" s="10" t="s">
        <v>96</v>
      </c>
      <c r="Z81" s="10" t="s">
        <v>104</v>
      </c>
      <c r="AA81" s="10" t="s">
        <v>115</v>
      </c>
      <c r="AB81" s="10" t="s">
        <v>105</v>
      </c>
      <c r="AC81" s="145" t="s">
        <v>234</v>
      </c>
    </row>
    <row r="82" spans="1:29" ht="79.5" thickBot="1" x14ac:dyDescent="0.3">
      <c r="A82" s="374" t="s">
        <v>15</v>
      </c>
      <c r="B82" s="537" t="s">
        <v>16</v>
      </c>
      <c r="C82" s="538"/>
      <c r="D82" s="96" t="s">
        <v>17</v>
      </c>
      <c r="E82" s="375" t="s">
        <v>18</v>
      </c>
      <c r="F82" s="96" t="s">
        <v>19</v>
      </c>
      <c r="G82" s="96" t="s">
        <v>20</v>
      </c>
      <c r="H82" s="96" t="s">
        <v>23</v>
      </c>
      <c r="I82" s="96" t="s">
        <v>121</v>
      </c>
      <c r="J82" s="96" t="s">
        <v>21</v>
      </c>
      <c r="K82" s="96" t="s">
        <v>122</v>
      </c>
      <c r="L82" s="96" t="s">
        <v>22</v>
      </c>
      <c r="M82" s="96" t="s">
        <v>123</v>
      </c>
      <c r="N82" s="146" t="s">
        <v>30</v>
      </c>
      <c r="O82" s="148"/>
      <c r="P82" s="147"/>
      <c r="Q82" s="156" t="s">
        <v>15</v>
      </c>
      <c r="R82" s="377" t="s">
        <v>16</v>
      </c>
      <c r="S82" s="375"/>
      <c r="T82" s="375" t="s">
        <v>102</v>
      </c>
      <c r="U82" s="96" t="s">
        <v>141</v>
      </c>
      <c r="V82" s="119" t="s">
        <v>18</v>
      </c>
      <c r="W82" s="96" t="s">
        <v>237</v>
      </c>
      <c r="X82" s="96" t="s">
        <v>103</v>
      </c>
      <c r="Y82" s="96" t="s">
        <v>190</v>
      </c>
      <c r="Z82" s="96" t="s">
        <v>142</v>
      </c>
      <c r="AA82" s="96" t="s">
        <v>123</v>
      </c>
      <c r="AB82" s="154" t="s">
        <v>125</v>
      </c>
      <c r="AC82" s="153" t="s">
        <v>124</v>
      </c>
    </row>
    <row r="83" spans="1:29" ht="25.35" customHeight="1" thickBot="1" x14ac:dyDescent="0.35">
      <c r="A83" s="525">
        <v>21</v>
      </c>
      <c r="B83" s="539" t="s">
        <v>28</v>
      </c>
      <c r="C83" s="60" t="s">
        <v>25</v>
      </c>
      <c r="D83" s="307"/>
      <c r="E83" s="518"/>
      <c r="F83" s="307"/>
      <c r="G83" s="307"/>
      <c r="H83" s="518"/>
      <c r="I83" s="62">
        <f>D83*F83*H83</f>
        <v>0</v>
      </c>
      <c r="J83" s="62">
        <f>I83/1000</f>
        <v>0</v>
      </c>
      <c r="K83" s="62">
        <f t="shared" ref="K83" si="175">G83*J83</f>
        <v>0</v>
      </c>
      <c r="L83" s="63">
        <f>$C$6</f>
        <v>0.11</v>
      </c>
      <c r="M83" s="65">
        <f>L83*K83</f>
        <v>0</v>
      </c>
      <c r="N83" s="541">
        <f>M83+M84</f>
        <v>0</v>
      </c>
      <c r="O83" s="24"/>
      <c r="P83" s="151"/>
      <c r="Q83" s="525">
        <v>21</v>
      </c>
      <c r="R83" s="533" t="s">
        <v>28</v>
      </c>
      <c r="S83" s="118" t="s">
        <v>25</v>
      </c>
      <c r="T83" s="123"/>
      <c r="U83" s="306"/>
      <c r="V83" s="524"/>
      <c r="W83" s="307"/>
      <c r="X83" s="307"/>
      <c r="Y83" s="518"/>
      <c r="Z83" s="169">
        <f>IF(U83="",0,K83-(U83)*(F83-W83)*(G83-X83)*(H83-Y83)/1000)</f>
        <v>0</v>
      </c>
      <c r="AA83" s="65">
        <f t="shared" ref="AA83:AA102" si="176">Z83*L83</f>
        <v>0</v>
      </c>
      <c r="AB83" s="510">
        <f>Z83+Z84</f>
        <v>0</v>
      </c>
      <c r="AC83" s="512">
        <f>AA83+AA84</f>
        <v>0</v>
      </c>
    </row>
    <row r="84" spans="1:29" ht="25.35" customHeight="1" thickBot="1" x14ac:dyDescent="0.35">
      <c r="A84" s="526"/>
      <c r="B84" s="540"/>
      <c r="C84" s="61" t="s">
        <v>27</v>
      </c>
      <c r="D84" s="318"/>
      <c r="E84" s="519"/>
      <c r="F84" s="317">
        <f>24-F83</f>
        <v>24</v>
      </c>
      <c r="G84" s="317">
        <f>365-G83</f>
        <v>365</v>
      </c>
      <c r="H84" s="519"/>
      <c r="I84" s="62">
        <f>D84*F84*H83</f>
        <v>0</v>
      </c>
      <c r="J84" s="62">
        <f>I84/1000</f>
        <v>0</v>
      </c>
      <c r="K84" s="62">
        <f>(IF(E83="Y",G84,0)*(D84/1000)*24+IF(E83="Y",G83,0)*(D84/1000)*(F84))*H83</f>
        <v>0</v>
      </c>
      <c r="L84" s="64">
        <f>$C$6</f>
        <v>0.11</v>
      </c>
      <c r="M84" s="66">
        <f>K84*L84</f>
        <v>0</v>
      </c>
      <c r="N84" s="542"/>
      <c r="O84" s="152"/>
      <c r="P84" s="151"/>
      <c r="Q84" s="526"/>
      <c r="R84" s="534"/>
      <c r="S84" s="122" t="s">
        <v>27</v>
      </c>
      <c r="T84" s="309"/>
      <c r="U84" s="308"/>
      <c r="V84" s="519"/>
      <c r="W84" s="305">
        <f>F84+W83</f>
        <v>24</v>
      </c>
      <c r="X84" s="305">
        <f>G84+X83</f>
        <v>365</v>
      </c>
      <c r="Y84" s="519"/>
      <c r="Z84" s="62">
        <f>IF(U84="",0,K84-(IF(V83="Y",X84,0)*(U84/1000)*24+IF(V83="Y",(G83-X83),0)*(U84/1000)*(W84))*(H83-Y83))</f>
        <v>0</v>
      </c>
      <c r="AA84" s="65">
        <f t="shared" si="176"/>
        <v>0</v>
      </c>
      <c r="AB84" s="511"/>
      <c r="AC84" s="513"/>
    </row>
    <row r="85" spans="1:29" ht="25.35" customHeight="1" thickBot="1" x14ac:dyDescent="0.35">
      <c r="A85" s="528">
        <v>22</v>
      </c>
      <c r="B85" s="527" t="s">
        <v>28</v>
      </c>
      <c r="C85" s="160" t="s">
        <v>25</v>
      </c>
      <c r="D85" s="315"/>
      <c r="E85" s="518"/>
      <c r="F85" s="315"/>
      <c r="G85" s="315"/>
      <c r="H85" s="518"/>
      <c r="I85" s="12">
        <f t="shared" ref="I85" si="177">D85*F85*H85</f>
        <v>0</v>
      </c>
      <c r="J85" s="16">
        <f t="shared" ref="J85" si="178">I85/1000</f>
        <v>0</v>
      </c>
      <c r="K85" s="157">
        <f t="shared" ref="K85" si="179">G85*J85</f>
        <v>0</v>
      </c>
      <c r="L85" s="32">
        <f t="shared" ref="L85:L102" si="180">$C$6</f>
        <v>0.11</v>
      </c>
      <c r="M85" s="28">
        <f t="shared" ref="M85" si="181">L85*K85</f>
        <v>0</v>
      </c>
      <c r="N85" s="531">
        <f>M85+M86</f>
        <v>0</v>
      </c>
      <c r="O85" s="152"/>
      <c r="P85" s="151"/>
      <c r="Q85" s="528">
        <v>22</v>
      </c>
      <c r="R85" s="522" t="str">
        <f>B85</f>
        <v>Name/Type</v>
      </c>
      <c r="S85" s="15" t="s">
        <v>25</v>
      </c>
      <c r="T85" s="310"/>
      <c r="U85" s="306"/>
      <c r="V85" s="524"/>
      <c r="W85" s="307"/>
      <c r="X85" s="307"/>
      <c r="Y85" s="518"/>
      <c r="Z85" s="169">
        <f>IF(U85="",0,K85-(U85)*(F85-W85)*(G85-X85)*(H85-Y85)/1000)</f>
        <v>0</v>
      </c>
      <c r="AA85" s="65">
        <f t="shared" si="176"/>
        <v>0</v>
      </c>
      <c r="AB85" s="510">
        <f t="shared" ref="AB85" si="182">Z85+Z86</f>
        <v>0</v>
      </c>
      <c r="AC85" s="512">
        <f t="shared" ref="AC85" si="183">AA85+AA86</f>
        <v>0</v>
      </c>
    </row>
    <row r="86" spans="1:29" ht="25.35" customHeight="1" thickBot="1" x14ac:dyDescent="0.35">
      <c r="A86" s="529"/>
      <c r="B86" s="530"/>
      <c r="C86" s="161" t="s">
        <v>27</v>
      </c>
      <c r="D86" s="316"/>
      <c r="E86" s="519"/>
      <c r="F86" s="317">
        <f>24-F85</f>
        <v>24</v>
      </c>
      <c r="G86" s="317">
        <f>365-G85</f>
        <v>365</v>
      </c>
      <c r="H86" s="519"/>
      <c r="I86" s="12">
        <f t="shared" ref="I86" si="184">D86*F86*H85</f>
        <v>0</v>
      </c>
      <c r="J86" s="18">
        <f>I86/1000</f>
        <v>0</v>
      </c>
      <c r="K86" s="157">
        <f>(IF(E85="Y",G86,0)*(D86/1000)*24+IF(E85="Y",G85,0)*(D86/1000)*(F86))*H85</f>
        <v>0</v>
      </c>
      <c r="L86" s="33">
        <f t="shared" si="180"/>
        <v>0.11</v>
      </c>
      <c r="M86" s="29">
        <f t="shared" ref="M86" si="185">K86*L86</f>
        <v>0</v>
      </c>
      <c r="N86" s="532"/>
      <c r="O86" s="152"/>
      <c r="P86" s="151"/>
      <c r="Q86" s="529"/>
      <c r="R86" s="523"/>
      <c r="S86" s="17" t="s">
        <v>27</v>
      </c>
      <c r="T86" s="311"/>
      <c r="U86" s="308"/>
      <c r="V86" s="519"/>
      <c r="W86" s="305">
        <f>F86+W85</f>
        <v>24</v>
      </c>
      <c r="X86" s="305">
        <f>G86+X85</f>
        <v>365</v>
      </c>
      <c r="Y86" s="519"/>
      <c r="Z86" s="62">
        <f>IF(U86="",0,K86-(IF(V85="Y",X86,0)*(U86/1000)*24+IF(V85="Y",(G85-X85),0)*(U86/1000)*(W86))*(H85-Y85))</f>
        <v>0</v>
      </c>
      <c r="AA86" s="65">
        <f t="shared" si="176"/>
        <v>0</v>
      </c>
      <c r="AB86" s="511"/>
      <c r="AC86" s="513"/>
    </row>
    <row r="87" spans="1:29" ht="25.35" customHeight="1" thickBot="1" x14ac:dyDescent="0.35">
      <c r="A87" s="525">
        <v>23</v>
      </c>
      <c r="B87" s="527" t="s">
        <v>28</v>
      </c>
      <c r="C87" s="158" t="s">
        <v>25</v>
      </c>
      <c r="D87" s="307"/>
      <c r="E87" s="518"/>
      <c r="F87" s="315"/>
      <c r="G87" s="315"/>
      <c r="H87" s="518"/>
      <c r="I87" s="12">
        <f t="shared" ref="I87" si="186">D87*F87*H87</f>
        <v>0</v>
      </c>
      <c r="J87" s="12">
        <f t="shared" ref="J87:J98" si="187">I87/1000</f>
        <v>0</v>
      </c>
      <c r="K87" s="157">
        <f t="shared" ref="K87" si="188">G87*J87</f>
        <v>0</v>
      </c>
      <c r="L87" s="30">
        <f t="shared" si="180"/>
        <v>0.11</v>
      </c>
      <c r="M87" s="28">
        <f t="shared" ref="M87" si="189">L87*K87</f>
        <v>0</v>
      </c>
      <c r="N87" s="520">
        <f>M87+M88</f>
        <v>0</v>
      </c>
      <c r="O87" s="24"/>
      <c r="P87" s="151"/>
      <c r="Q87" s="525">
        <v>23</v>
      </c>
      <c r="R87" s="522" t="str">
        <f>B87</f>
        <v>Name/Type</v>
      </c>
      <c r="S87" s="11" t="s">
        <v>25</v>
      </c>
      <c r="T87" s="312"/>
      <c r="U87" s="306"/>
      <c r="V87" s="524"/>
      <c r="W87" s="307"/>
      <c r="X87" s="307"/>
      <c r="Y87" s="518"/>
      <c r="Z87" s="169">
        <f>IF(U87="",0,K87-(U87)*(F87-W87)*(G87-X87)*(H87-Y87)/1000)</f>
        <v>0</v>
      </c>
      <c r="AA87" s="65">
        <f t="shared" si="176"/>
        <v>0</v>
      </c>
      <c r="AB87" s="510">
        <f t="shared" ref="AB87" si="190">Z87+Z88</f>
        <v>0</v>
      </c>
      <c r="AC87" s="512">
        <f t="shared" ref="AC87" si="191">AA87+AA88</f>
        <v>0</v>
      </c>
    </row>
    <row r="88" spans="1:29" ht="25.35" customHeight="1" thickBot="1" x14ac:dyDescent="0.35">
      <c r="A88" s="526"/>
      <c r="B88" s="517"/>
      <c r="C88" s="159" t="s">
        <v>27</v>
      </c>
      <c r="D88" s="318"/>
      <c r="E88" s="519"/>
      <c r="F88" s="317">
        <f t="shared" ref="F88" si="192">24-F87</f>
        <v>24</v>
      </c>
      <c r="G88" s="317">
        <f t="shared" ref="G88" si="193">365-G87</f>
        <v>365</v>
      </c>
      <c r="H88" s="519"/>
      <c r="I88" s="12">
        <f t="shared" ref="I88" si="194">D88*F88*H87</f>
        <v>0</v>
      </c>
      <c r="J88" s="14">
        <f t="shared" si="187"/>
        <v>0</v>
      </c>
      <c r="K88" s="157">
        <f t="shared" ref="K88" si="195">(IF(E87="Y",G88,0)*(D88/1000)*24+IF(E87="Y",G87,0)*(D88/1000)*(F88))*H87</f>
        <v>0</v>
      </c>
      <c r="L88" s="31">
        <f t="shared" si="180"/>
        <v>0.11</v>
      </c>
      <c r="M88" s="29">
        <f t="shared" ref="M88" si="196">K88*L88</f>
        <v>0</v>
      </c>
      <c r="N88" s="521"/>
      <c r="O88" s="24"/>
      <c r="P88" s="151"/>
      <c r="Q88" s="526"/>
      <c r="R88" s="523"/>
      <c r="S88" s="13" t="s">
        <v>27</v>
      </c>
      <c r="T88" s="313"/>
      <c r="U88" s="308"/>
      <c r="V88" s="519"/>
      <c r="W88" s="305">
        <f>F88+W87</f>
        <v>24</v>
      </c>
      <c r="X88" s="305">
        <f>G88+X87</f>
        <v>365</v>
      </c>
      <c r="Y88" s="519"/>
      <c r="Z88" s="62">
        <f>IF(U88="",0,K88-(IF(V87="Y",X88,0)*(U88/1000)*24+IF(V87="Y",(G87-X87),0)*(U88/1000)*(W88))*(H87-Y87))</f>
        <v>0</v>
      </c>
      <c r="AA88" s="65">
        <f t="shared" si="176"/>
        <v>0</v>
      </c>
      <c r="AB88" s="511"/>
      <c r="AC88" s="513"/>
    </row>
    <row r="89" spans="1:29" ht="25.35" customHeight="1" thickBot="1" x14ac:dyDescent="0.35">
      <c r="A89" s="528">
        <v>24</v>
      </c>
      <c r="B89" s="516" t="s">
        <v>28</v>
      </c>
      <c r="C89" s="160" t="s">
        <v>25</v>
      </c>
      <c r="D89" s="315"/>
      <c r="E89" s="518"/>
      <c r="F89" s="315"/>
      <c r="G89" s="315"/>
      <c r="H89" s="518"/>
      <c r="I89" s="12">
        <f t="shared" ref="I89" si="197">D89*F89*H89</f>
        <v>0</v>
      </c>
      <c r="J89" s="16">
        <f t="shared" si="187"/>
        <v>0</v>
      </c>
      <c r="K89" s="157">
        <f t="shared" ref="K89" si="198">G89*J89</f>
        <v>0</v>
      </c>
      <c r="L89" s="32">
        <f t="shared" si="180"/>
        <v>0.11</v>
      </c>
      <c r="M89" s="28">
        <f t="shared" ref="M89" si="199">L89*K89</f>
        <v>0</v>
      </c>
      <c r="N89" s="531">
        <f>M89+M90</f>
        <v>0</v>
      </c>
      <c r="O89" s="24"/>
      <c r="P89" s="151"/>
      <c r="Q89" s="528">
        <v>24</v>
      </c>
      <c r="R89" s="522" t="str">
        <f>B89</f>
        <v>Name/Type</v>
      </c>
      <c r="S89" s="15" t="s">
        <v>25</v>
      </c>
      <c r="T89" s="310"/>
      <c r="U89" s="306"/>
      <c r="V89" s="524"/>
      <c r="W89" s="307"/>
      <c r="X89" s="307"/>
      <c r="Y89" s="518"/>
      <c r="Z89" s="169">
        <f>IF(U89="",0,K89-(U89)*(F89-W89)*(G89-X89)*(H89-Y89)/1000)</f>
        <v>0</v>
      </c>
      <c r="AA89" s="65">
        <f t="shared" si="176"/>
        <v>0</v>
      </c>
      <c r="AB89" s="510">
        <f t="shared" ref="AB89" si="200">Z89+Z90</f>
        <v>0</v>
      </c>
      <c r="AC89" s="512">
        <f t="shared" ref="AC89" si="201">AA89+AA90</f>
        <v>0</v>
      </c>
    </row>
    <row r="90" spans="1:29" ht="25.35" customHeight="1" thickBot="1" x14ac:dyDescent="0.35">
      <c r="A90" s="529"/>
      <c r="B90" s="530"/>
      <c r="C90" s="161" t="s">
        <v>27</v>
      </c>
      <c r="D90" s="316"/>
      <c r="E90" s="519"/>
      <c r="F90" s="317">
        <f t="shared" ref="F90" si="202">24-F89</f>
        <v>24</v>
      </c>
      <c r="G90" s="317">
        <f t="shared" ref="G90" si="203">365-G89</f>
        <v>365</v>
      </c>
      <c r="H90" s="519"/>
      <c r="I90" s="12">
        <f t="shared" ref="I90" si="204">D90*F90*H89</f>
        <v>0</v>
      </c>
      <c r="J90" s="18">
        <f t="shared" si="187"/>
        <v>0</v>
      </c>
      <c r="K90" s="157">
        <f t="shared" ref="K90" si="205">(IF(E89="Y",G90,0)*(D90/1000)*24+IF(E89="Y",G89,0)*(D90/1000)*(F90))*H89</f>
        <v>0</v>
      </c>
      <c r="L90" s="33">
        <f t="shared" si="180"/>
        <v>0.11</v>
      </c>
      <c r="M90" s="29">
        <f t="shared" ref="M90" si="206">K90*L90</f>
        <v>0</v>
      </c>
      <c r="N90" s="532"/>
      <c r="O90" s="24"/>
      <c r="P90" s="151"/>
      <c r="Q90" s="529"/>
      <c r="R90" s="523"/>
      <c r="S90" s="17" t="s">
        <v>27</v>
      </c>
      <c r="T90" s="311"/>
      <c r="U90" s="308"/>
      <c r="V90" s="519"/>
      <c r="W90" s="305">
        <f>F90+W89</f>
        <v>24</v>
      </c>
      <c r="X90" s="305">
        <f>G90+X89</f>
        <v>365</v>
      </c>
      <c r="Y90" s="519"/>
      <c r="Z90" s="62">
        <f>IF(U90="",0,K90-(IF(V89="Y",X90,0)*(U90/1000)*24+IF(V89="Y",(G89-X89),0)*(U90/1000)*(W90))*(H89-Y89))</f>
        <v>0</v>
      </c>
      <c r="AA90" s="65">
        <f t="shared" si="176"/>
        <v>0</v>
      </c>
      <c r="AB90" s="511"/>
      <c r="AC90" s="513"/>
    </row>
    <row r="91" spans="1:29" ht="25.35" customHeight="1" thickBot="1" x14ac:dyDescent="0.35">
      <c r="A91" s="525">
        <v>25</v>
      </c>
      <c r="B91" s="527" t="s">
        <v>28</v>
      </c>
      <c r="C91" s="158" t="s">
        <v>25</v>
      </c>
      <c r="D91" s="307"/>
      <c r="E91" s="518"/>
      <c r="F91" s="315"/>
      <c r="G91" s="315"/>
      <c r="H91" s="518"/>
      <c r="I91" s="12">
        <f t="shared" ref="I91" si="207">D91*F91*H91</f>
        <v>0</v>
      </c>
      <c r="J91" s="12">
        <f t="shared" si="187"/>
        <v>0</v>
      </c>
      <c r="K91" s="157">
        <f t="shared" ref="K91" si="208">G91*J91</f>
        <v>0</v>
      </c>
      <c r="L91" s="30">
        <f t="shared" si="180"/>
        <v>0.11</v>
      </c>
      <c r="M91" s="28">
        <f t="shared" ref="M91" si="209">L91*K91</f>
        <v>0</v>
      </c>
      <c r="N91" s="520">
        <f>M91+M92</f>
        <v>0</v>
      </c>
      <c r="O91" s="24"/>
      <c r="P91" s="151"/>
      <c r="Q91" s="525">
        <v>25</v>
      </c>
      <c r="R91" s="522" t="str">
        <f>B91</f>
        <v>Name/Type</v>
      </c>
      <c r="S91" s="11" t="s">
        <v>25</v>
      </c>
      <c r="T91" s="312"/>
      <c r="U91" s="306"/>
      <c r="V91" s="524"/>
      <c r="W91" s="307"/>
      <c r="X91" s="307"/>
      <c r="Y91" s="518"/>
      <c r="Z91" s="169">
        <f>IF(U91="",0,K91-(U91)*(F91-W91)*(G91-X91)*(H91-Y91)/1000)</f>
        <v>0</v>
      </c>
      <c r="AA91" s="65">
        <f t="shared" si="176"/>
        <v>0</v>
      </c>
      <c r="AB91" s="510">
        <f t="shared" ref="AB91" si="210">Z91+Z92</f>
        <v>0</v>
      </c>
      <c r="AC91" s="512">
        <f t="shared" ref="AC91" si="211">AA91+AA92</f>
        <v>0</v>
      </c>
    </row>
    <row r="92" spans="1:29" ht="25.35" customHeight="1" thickBot="1" x14ac:dyDescent="0.35">
      <c r="A92" s="526"/>
      <c r="B92" s="517"/>
      <c r="C92" s="159" t="s">
        <v>27</v>
      </c>
      <c r="D92" s="318"/>
      <c r="E92" s="519"/>
      <c r="F92" s="317">
        <f t="shared" ref="F92" si="212">24-F91</f>
        <v>24</v>
      </c>
      <c r="G92" s="317">
        <f t="shared" ref="G92" si="213">365-G91</f>
        <v>365</v>
      </c>
      <c r="H92" s="519"/>
      <c r="I92" s="12">
        <f t="shared" ref="I92" si="214">D92*F92*H91</f>
        <v>0</v>
      </c>
      <c r="J92" s="14">
        <f t="shared" si="187"/>
        <v>0</v>
      </c>
      <c r="K92" s="157">
        <f t="shared" ref="K92" si="215">(IF(E91="Y",G92,0)*(D92/1000)*24+IF(E91="Y",G91,0)*(D92/1000)*(F92))*H91</f>
        <v>0</v>
      </c>
      <c r="L92" s="31">
        <f t="shared" si="180"/>
        <v>0.11</v>
      </c>
      <c r="M92" s="29">
        <f t="shared" ref="M92" si="216">K92*L92</f>
        <v>0</v>
      </c>
      <c r="N92" s="521"/>
      <c r="O92" s="24"/>
      <c r="P92" s="151"/>
      <c r="Q92" s="526"/>
      <c r="R92" s="523"/>
      <c r="S92" s="13" t="s">
        <v>27</v>
      </c>
      <c r="T92" s="313"/>
      <c r="U92" s="308"/>
      <c r="V92" s="519"/>
      <c r="W92" s="305">
        <f>F92+W91</f>
        <v>24</v>
      </c>
      <c r="X92" s="305">
        <f>G92+X91</f>
        <v>365</v>
      </c>
      <c r="Y92" s="519"/>
      <c r="Z92" s="62">
        <f>IF(U92="",0,K92-(IF(V91="Y",X92,0)*(U92/1000)*24+IF(V91="Y",(G91-X91),0)*(U92/1000)*(W92))*(H91-Y91))</f>
        <v>0</v>
      </c>
      <c r="AA92" s="65">
        <f t="shared" si="176"/>
        <v>0</v>
      </c>
      <c r="AB92" s="511"/>
      <c r="AC92" s="513"/>
    </row>
    <row r="93" spans="1:29" ht="25.35" customHeight="1" thickBot="1" x14ac:dyDescent="0.35">
      <c r="A93" s="528">
        <v>26</v>
      </c>
      <c r="B93" s="516" t="s">
        <v>28</v>
      </c>
      <c r="C93" s="160" t="s">
        <v>25</v>
      </c>
      <c r="D93" s="315"/>
      <c r="E93" s="518"/>
      <c r="F93" s="315"/>
      <c r="G93" s="315"/>
      <c r="H93" s="518"/>
      <c r="I93" s="12">
        <f t="shared" ref="I93" si="217">D93*F93*H93</f>
        <v>0</v>
      </c>
      <c r="J93" s="16">
        <f t="shared" si="187"/>
        <v>0</v>
      </c>
      <c r="K93" s="157">
        <f t="shared" ref="K93" si="218">G93*J93</f>
        <v>0</v>
      </c>
      <c r="L93" s="32">
        <f t="shared" si="180"/>
        <v>0.11</v>
      </c>
      <c r="M93" s="28">
        <f t="shared" ref="M93" si="219">L93*K93</f>
        <v>0</v>
      </c>
      <c r="N93" s="531">
        <f>M93+M94</f>
        <v>0</v>
      </c>
      <c r="O93" s="24"/>
      <c r="P93" s="151"/>
      <c r="Q93" s="528">
        <v>26</v>
      </c>
      <c r="R93" s="522" t="str">
        <f>B93</f>
        <v>Name/Type</v>
      </c>
      <c r="S93" s="15" t="s">
        <v>25</v>
      </c>
      <c r="T93" s="310"/>
      <c r="U93" s="306"/>
      <c r="V93" s="524"/>
      <c r="W93" s="307"/>
      <c r="X93" s="307"/>
      <c r="Y93" s="518"/>
      <c r="Z93" s="169">
        <f>IF(U93="",0,K93-(U93)*(F93-W93)*(G93-X93)*(H93-Y93)/1000)</f>
        <v>0</v>
      </c>
      <c r="AA93" s="65">
        <f t="shared" si="176"/>
        <v>0</v>
      </c>
      <c r="AB93" s="510">
        <f t="shared" ref="AB93" si="220">Z93+Z94</f>
        <v>0</v>
      </c>
      <c r="AC93" s="512">
        <f t="shared" ref="AC93" si="221">AA93+AA94</f>
        <v>0</v>
      </c>
    </row>
    <row r="94" spans="1:29" ht="25.35" customHeight="1" thickBot="1" x14ac:dyDescent="0.35">
      <c r="A94" s="529"/>
      <c r="B94" s="530"/>
      <c r="C94" s="161" t="s">
        <v>27</v>
      </c>
      <c r="D94" s="316"/>
      <c r="E94" s="519"/>
      <c r="F94" s="317">
        <f t="shared" ref="F94" si="222">24-F93</f>
        <v>24</v>
      </c>
      <c r="G94" s="317">
        <f t="shared" ref="G94" si="223">365-G93</f>
        <v>365</v>
      </c>
      <c r="H94" s="519"/>
      <c r="I94" s="12">
        <f t="shared" ref="I94" si="224">D94*F94*H93</f>
        <v>0</v>
      </c>
      <c r="J94" s="18">
        <f t="shared" si="187"/>
        <v>0</v>
      </c>
      <c r="K94" s="157">
        <f t="shared" ref="K94" si="225">(IF(E93="Y",G94,0)*(D94/1000)*24+IF(E93="Y",G93,0)*(D94/1000)*(F94))*H93</f>
        <v>0</v>
      </c>
      <c r="L94" s="33">
        <f t="shared" si="180"/>
        <v>0.11</v>
      </c>
      <c r="M94" s="29">
        <f t="shared" ref="M94" si="226">K94*L94</f>
        <v>0</v>
      </c>
      <c r="N94" s="532"/>
      <c r="O94" s="24"/>
      <c r="P94" s="151"/>
      <c r="Q94" s="529"/>
      <c r="R94" s="523"/>
      <c r="S94" s="17" t="s">
        <v>27</v>
      </c>
      <c r="T94" s="311"/>
      <c r="U94" s="308"/>
      <c r="V94" s="519"/>
      <c r="W94" s="305">
        <f>F94+W93</f>
        <v>24</v>
      </c>
      <c r="X94" s="305">
        <f>G94+X93</f>
        <v>365</v>
      </c>
      <c r="Y94" s="519"/>
      <c r="Z94" s="62">
        <f>IF(U94="",0,K94-(IF(V93="Y",X94,0)*(U94/1000)*24+IF(V93="Y",(G93-X93),0)*(U94/1000)*(W94))*(H93-Y93))</f>
        <v>0</v>
      </c>
      <c r="AA94" s="65">
        <f t="shared" si="176"/>
        <v>0</v>
      </c>
      <c r="AB94" s="511"/>
      <c r="AC94" s="513"/>
    </row>
    <row r="95" spans="1:29" ht="25.35" customHeight="1" thickBot="1" x14ac:dyDescent="0.35">
      <c r="A95" s="525">
        <v>27</v>
      </c>
      <c r="B95" s="527" t="s">
        <v>28</v>
      </c>
      <c r="C95" s="158" t="s">
        <v>25</v>
      </c>
      <c r="D95" s="307"/>
      <c r="E95" s="518"/>
      <c r="F95" s="315"/>
      <c r="G95" s="315"/>
      <c r="H95" s="518"/>
      <c r="I95" s="12">
        <f t="shared" ref="I95" si="227">D95*F95*H95</f>
        <v>0</v>
      </c>
      <c r="J95" s="12">
        <f t="shared" si="187"/>
        <v>0</v>
      </c>
      <c r="K95" s="157">
        <f t="shared" ref="K95" si="228">G95*J95</f>
        <v>0</v>
      </c>
      <c r="L95" s="30">
        <f t="shared" si="180"/>
        <v>0.11</v>
      </c>
      <c r="M95" s="28">
        <f t="shared" ref="M95" si="229">L95*K95</f>
        <v>0</v>
      </c>
      <c r="N95" s="520">
        <f>M95+M96</f>
        <v>0</v>
      </c>
      <c r="O95" s="24"/>
      <c r="P95" s="151"/>
      <c r="Q95" s="525">
        <v>27</v>
      </c>
      <c r="R95" s="522" t="str">
        <f>B95</f>
        <v>Name/Type</v>
      </c>
      <c r="S95" s="11" t="s">
        <v>25</v>
      </c>
      <c r="T95" s="312"/>
      <c r="U95" s="306"/>
      <c r="V95" s="524"/>
      <c r="W95" s="307"/>
      <c r="X95" s="307"/>
      <c r="Y95" s="518"/>
      <c r="Z95" s="169">
        <f>IF(U95="",0,K95-(U95)*(F95-W95)*(G95-X95)*(H95-Y95)/1000)</f>
        <v>0</v>
      </c>
      <c r="AA95" s="65">
        <f t="shared" si="176"/>
        <v>0</v>
      </c>
      <c r="AB95" s="510">
        <f t="shared" ref="AB95" si="230">Z95+Z96</f>
        <v>0</v>
      </c>
      <c r="AC95" s="512">
        <f t="shared" ref="AC95" si="231">AA95+AA96</f>
        <v>0</v>
      </c>
    </row>
    <row r="96" spans="1:29" ht="25.35" customHeight="1" thickBot="1" x14ac:dyDescent="0.35">
      <c r="A96" s="526"/>
      <c r="B96" s="517"/>
      <c r="C96" s="159" t="s">
        <v>27</v>
      </c>
      <c r="D96" s="318"/>
      <c r="E96" s="519"/>
      <c r="F96" s="317">
        <f t="shared" ref="F96" si="232">24-F95</f>
        <v>24</v>
      </c>
      <c r="G96" s="317">
        <f t="shared" ref="G96" si="233">365-G95</f>
        <v>365</v>
      </c>
      <c r="H96" s="519"/>
      <c r="I96" s="12">
        <f t="shared" ref="I96" si="234">D96*F96*H95</f>
        <v>0</v>
      </c>
      <c r="J96" s="14">
        <f t="shared" si="187"/>
        <v>0</v>
      </c>
      <c r="K96" s="157">
        <f t="shared" ref="K96" si="235">(IF(E95="Y",G96,0)*(D96/1000)*24+IF(E95="Y",G95,0)*(D96/1000)*(F96))*H95</f>
        <v>0</v>
      </c>
      <c r="L96" s="31">
        <f t="shared" si="180"/>
        <v>0.11</v>
      </c>
      <c r="M96" s="29">
        <f t="shared" ref="M96" si="236">K96*L96</f>
        <v>0</v>
      </c>
      <c r="N96" s="521"/>
      <c r="O96" s="24"/>
      <c r="P96" s="151"/>
      <c r="Q96" s="526"/>
      <c r="R96" s="523"/>
      <c r="S96" s="13" t="s">
        <v>27</v>
      </c>
      <c r="T96" s="313"/>
      <c r="U96" s="308"/>
      <c r="V96" s="519"/>
      <c r="W96" s="305">
        <f>F96+W95</f>
        <v>24</v>
      </c>
      <c r="X96" s="305">
        <f>G96+X95</f>
        <v>365</v>
      </c>
      <c r="Y96" s="519"/>
      <c r="Z96" s="62">
        <f>IF(U96="",0,K96-(IF(V95="Y",X96,0)*(U96/1000)*24+IF(V95="Y",(G95-X95),0)*(U96/1000)*(W96))*(H95-Y95))</f>
        <v>0</v>
      </c>
      <c r="AA96" s="65">
        <f t="shared" si="176"/>
        <v>0</v>
      </c>
      <c r="AB96" s="511"/>
      <c r="AC96" s="513"/>
    </row>
    <row r="97" spans="1:30" ht="25.35" customHeight="1" thickBot="1" x14ac:dyDescent="0.35">
      <c r="A97" s="528">
        <v>28</v>
      </c>
      <c r="B97" s="516" t="s">
        <v>28</v>
      </c>
      <c r="C97" s="160" t="s">
        <v>25</v>
      </c>
      <c r="D97" s="315"/>
      <c r="E97" s="518"/>
      <c r="F97" s="315"/>
      <c r="G97" s="315"/>
      <c r="H97" s="518"/>
      <c r="I97" s="12">
        <f t="shared" ref="I97" si="237">D97*F97*H97</f>
        <v>0</v>
      </c>
      <c r="J97" s="16">
        <f t="shared" si="187"/>
        <v>0</v>
      </c>
      <c r="K97" s="157">
        <f t="shared" ref="K97" si="238">G97*J97</f>
        <v>0</v>
      </c>
      <c r="L97" s="32">
        <f t="shared" si="180"/>
        <v>0.11</v>
      </c>
      <c r="M97" s="28">
        <f t="shared" ref="M97" si="239">L97*K97</f>
        <v>0</v>
      </c>
      <c r="N97" s="531">
        <f>M97+M98</f>
        <v>0</v>
      </c>
      <c r="O97" s="24"/>
      <c r="P97" s="151"/>
      <c r="Q97" s="528">
        <v>28</v>
      </c>
      <c r="R97" s="522" t="str">
        <f>B97</f>
        <v>Name/Type</v>
      </c>
      <c r="S97" s="15" t="s">
        <v>25</v>
      </c>
      <c r="T97" s="310"/>
      <c r="U97" s="306"/>
      <c r="V97" s="524"/>
      <c r="W97" s="307"/>
      <c r="X97" s="307"/>
      <c r="Y97" s="518"/>
      <c r="Z97" s="169">
        <f>IF(U97="",0,K97-(U97)*(F97-W97)*(G97-X97)*(H97-Y97)/1000)</f>
        <v>0</v>
      </c>
      <c r="AA97" s="65">
        <f t="shared" si="176"/>
        <v>0</v>
      </c>
      <c r="AB97" s="510">
        <f t="shared" ref="AB97" si="240">Z97+Z98</f>
        <v>0</v>
      </c>
      <c r="AC97" s="512">
        <f t="shared" ref="AC97" si="241">AA97+AA98</f>
        <v>0</v>
      </c>
    </row>
    <row r="98" spans="1:30" ht="25.35" customHeight="1" thickBot="1" x14ac:dyDescent="0.35">
      <c r="A98" s="529"/>
      <c r="B98" s="530"/>
      <c r="C98" s="161" t="s">
        <v>27</v>
      </c>
      <c r="D98" s="316"/>
      <c r="E98" s="519"/>
      <c r="F98" s="317">
        <f t="shared" ref="F98" si="242">24-F97</f>
        <v>24</v>
      </c>
      <c r="G98" s="317">
        <f t="shared" ref="G98" si="243">365-G97</f>
        <v>365</v>
      </c>
      <c r="H98" s="519"/>
      <c r="I98" s="12">
        <f t="shared" ref="I98" si="244">D98*F98*H97</f>
        <v>0</v>
      </c>
      <c r="J98" s="18">
        <f t="shared" si="187"/>
        <v>0</v>
      </c>
      <c r="K98" s="157">
        <f t="shared" ref="K98" si="245">(IF(E97="Y",G98,0)*(D98/1000)*24+IF(E97="Y",G97,0)*(D98/1000)*(F98))*H97</f>
        <v>0</v>
      </c>
      <c r="L98" s="33">
        <f t="shared" si="180"/>
        <v>0.11</v>
      </c>
      <c r="M98" s="29">
        <f t="shared" ref="M98" si="246">K98*L98</f>
        <v>0</v>
      </c>
      <c r="N98" s="532"/>
      <c r="O98" s="24"/>
      <c r="P98" s="151"/>
      <c r="Q98" s="529"/>
      <c r="R98" s="523"/>
      <c r="S98" s="17" t="s">
        <v>27</v>
      </c>
      <c r="T98" s="311"/>
      <c r="U98" s="308"/>
      <c r="V98" s="519"/>
      <c r="W98" s="305">
        <f>F98+W97</f>
        <v>24</v>
      </c>
      <c r="X98" s="305">
        <f>G98+X97</f>
        <v>365</v>
      </c>
      <c r="Y98" s="519"/>
      <c r="Z98" s="62">
        <f>IF(U98="",0,K98-(IF(V97="Y",X98,0)*(U98/1000)*24+IF(V97="Y",(G97-X97),0)*(U98/1000)*(W98))*(H97-Y97))</f>
        <v>0</v>
      </c>
      <c r="AA98" s="65">
        <f t="shared" si="176"/>
        <v>0</v>
      </c>
      <c r="AB98" s="511"/>
      <c r="AC98" s="513"/>
    </row>
    <row r="99" spans="1:30" ht="25.35" customHeight="1" thickBot="1" x14ac:dyDescent="0.35">
      <c r="A99" s="525">
        <v>29</v>
      </c>
      <c r="B99" s="527" t="s">
        <v>28</v>
      </c>
      <c r="C99" s="158" t="s">
        <v>25</v>
      </c>
      <c r="D99" s="307"/>
      <c r="E99" s="518"/>
      <c r="F99" s="315"/>
      <c r="G99" s="315"/>
      <c r="H99" s="518"/>
      <c r="I99" s="12">
        <f t="shared" ref="I99" si="247">D99*F99*H99</f>
        <v>0</v>
      </c>
      <c r="J99" s="12">
        <f>I99/1000</f>
        <v>0</v>
      </c>
      <c r="K99" s="157">
        <f t="shared" ref="K99" si="248">G99*J99</f>
        <v>0</v>
      </c>
      <c r="L99" s="30">
        <f t="shared" si="180"/>
        <v>0.11</v>
      </c>
      <c r="M99" s="28">
        <f t="shared" ref="M99" si="249">L99*K99</f>
        <v>0</v>
      </c>
      <c r="N99" s="520">
        <f>M99+M100</f>
        <v>0</v>
      </c>
      <c r="O99" s="24"/>
      <c r="P99" s="151"/>
      <c r="Q99" s="525">
        <v>29</v>
      </c>
      <c r="R99" s="522" t="str">
        <f>B99</f>
        <v>Name/Type</v>
      </c>
      <c r="S99" s="11" t="s">
        <v>25</v>
      </c>
      <c r="T99" s="312"/>
      <c r="U99" s="306"/>
      <c r="V99" s="524"/>
      <c r="W99" s="307"/>
      <c r="X99" s="307"/>
      <c r="Y99" s="518"/>
      <c r="Z99" s="169">
        <f>IF(U99="",0,K99-(U99)*(F99-W99)*(G99-X99)*(H99-Y99)/1000)</f>
        <v>0</v>
      </c>
      <c r="AA99" s="65">
        <f t="shared" si="176"/>
        <v>0</v>
      </c>
      <c r="AB99" s="510">
        <f t="shared" ref="AB99" si="250">Z99+Z100</f>
        <v>0</v>
      </c>
      <c r="AC99" s="512">
        <f t="shared" ref="AC99" si="251">AA99+AA100</f>
        <v>0</v>
      </c>
    </row>
    <row r="100" spans="1:30" ht="25.35" customHeight="1" thickBot="1" x14ac:dyDescent="0.35">
      <c r="A100" s="526"/>
      <c r="B100" s="517"/>
      <c r="C100" s="159" t="s">
        <v>27</v>
      </c>
      <c r="D100" s="318"/>
      <c r="E100" s="519"/>
      <c r="F100" s="317">
        <f t="shared" ref="F100" si="252">24-F99</f>
        <v>24</v>
      </c>
      <c r="G100" s="317">
        <f t="shared" ref="G100" si="253">365-G99</f>
        <v>365</v>
      </c>
      <c r="H100" s="519"/>
      <c r="I100" s="12">
        <f t="shared" ref="I100" si="254">D100*F100*H99</f>
        <v>0</v>
      </c>
      <c r="J100" s="14">
        <f>I100/1000</f>
        <v>0</v>
      </c>
      <c r="K100" s="157">
        <f t="shared" ref="K100" si="255">(IF(E99="Y",G100,0)*(D100/1000)*24+IF(E99="Y",G99,0)*(D100/1000)*(F100))*H99</f>
        <v>0</v>
      </c>
      <c r="L100" s="31">
        <f t="shared" si="180"/>
        <v>0.11</v>
      </c>
      <c r="M100" s="29">
        <f t="shared" ref="M100" si="256">K100*L100</f>
        <v>0</v>
      </c>
      <c r="N100" s="521"/>
      <c r="O100" s="24"/>
      <c r="P100" s="151"/>
      <c r="Q100" s="526"/>
      <c r="R100" s="523"/>
      <c r="S100" s="13" t="s">
        <v>27</v>
      </c>
      <c r="T100" s="313"/>
      <c r="U100" s="308"/>
      <c r="V100" s="519"/>
      <c r="W100" s="305">
        <f>F100+W99</f>
        <v>24</v>
      </c>
      <c r="X100" s="305">
        <f>G100+X99</f>
        <v>365</v>
      </c>
      <c r="Y100" s="519"/>
      <c r="Z100" s="62">
        <f>IF(U100="",0,K100-(IF(V99="Y",X100,0)*(U100/1000)*24+IF(V99="Y",(G99-X99),0)*(U100/1000)*(W100))*(H99-Y99))</f>
        <v>0</v>
      </c>
      <c r="AA100" s="65">
        <f t="shared" si="176"/>
        <v>0</v>
      </c>
      <c r="AB100" s="511"/>
      <c r="AC100" s="513"/>
    </row>
    <row r="101" spans="1:30" ht="25.35" customHeight="1" thickBot="1" x14ac:dyDescent="0.35">
      <c r="A101" s="514">
        <v>30</v>
      </c>
      <c r="B101" s="516" t="s">
        <v>28</v>
      </c>
      <c r="C101" s="160" t="s">
        <v>25</v>
      </c>
      <c r="D101" s="315"/>
      <c r="E101" s="518"/>
      <c r="F101" s="315"/>
      <c r="G101" s="315"/>
      <c r="H101" s="518"/>
      <c r="I101" s="12">
        <f t="shared" ref="I101" si="257">D101*F101*H101</f>
        <v>0</v>
      </c>
      <c r="J101" s="16">
        <f>I101/1000</f>
        <v>0</v>
      </c>
      <c r="K101" s="157">
        <f t="shared" ref="K101" si="258">G101*J101</f>
        <v>0</v>
      </c>
      <c r="L101" s="32">
        <f>$C$6</f>
        <v>0.11</v>
      </c>
      <c r="M101" s="28">
        <f t="shared" ref="M101" si="259">L101*K101</f>
        <v>0</v>
      </c>
      <c r="N101" s="520">
        <f>M101+M102</f>
        <v>0</v>
      </c>
      <c r="O101" s="24"/>
      <c r="P101" s="151"/>
      <c r="Q101" s="514">
        <v>30</v>
      </c>
      <c r="R101" s="522" t="str">
        <f>B101</f>
        <v>Name/Type</v>
      </c>
      <c r="S101" s="15" t="s">
        <v>25</v>
      </c>
      <c r="T101" s="310"/>
      <c r="U101" s="306"/>
      <c r="V101" s="524"/>
      <c r="W101" s="307"/>
      <c r="X101" s="307"/>
      <c r="Y101" s="518"/>
      <c r="Z101" s="169">
        <f>IF(U101="",0,K101-(U101)*(F101-W101)*(G101-X101)*(H101-Y101)/1000)</f>
        <v>0</v>
      </c>
      <c r="AA101" s="65">
        <f t="shared" si="176"/>
        <v>0</v>
      </c>
      <c r="AB101" s="510">
        <f t="shared" ref="AB101" si="260">Z101+Z102</f>
        <v>0</v>
      </c>
      <c r="AC101" s="512">
        <f t="shared" ref="AC101" si="261">AA101+AA102</f>
        <v>0</v>
      </c>
    </row>
    <row r="102" spans="1:30" ht="25.35" customHeight="1" thickBot="1" x14ac:dyDescent="0.35">
      <c r="A102" s="515"/>
      <c r="B102" s="517"/>
      <c r="C102" s="159" t="s">
        <v>27</v>
      </c>
      <c r="D102" s="318"/>
      <c r="E102" s="519"/>
      <c r="F102" s="317">
        <f t="shared" ref="F102" si="262">24-F101</f>
        <v>24</v>
      </c>
      <c r="G102" s="317">
        <f t="shared" ref="G102" si="263">365-G101</f>
        <v>365</v>
      </c>
      <c r="H102" s="519"/>
      <c r="I102" s="366">
        <f t="shared" ref="I102" si="264">D102*F102*H101</f>
        <v>0</v>
      </c>
      <c r="J102" s="14">
        <f>I102/1000</f>
        <v>0</v>
      </c>
      <c r="K102" s="367">
        <f t="shared" ref="K102" si="265">(IF(E101="Y",G102,0)*(D102/1000)*24+IF(E101="Y",G101,0)*(D102/1000)*(F102))*H101</f>
        <v>0</v>
      </c>
      <c r="L102" s="31">
        <f t="shared" si="180"/>
        <v>0.11</v>
      </c>
      <c r="M102" s="29">
        <f t="shared" ref="M102" si="266">K102*L102</f>
        <v>0</v>
      </c>
      <c r="N102" s="521"/>
      <c r="O102" s="24"/>
      <c r="P102" s="151"/>
      <c r="Q102" s="515"/>
      <c r="R102" s="523"/>
      <c r="S102" s="13" t="s">
        <v>27</v>
      </c>
      <c r="T102" s="313"/>
      <c r="U102" s="308"/>
      <c r="V102" s="519"/>
      <c r="W102" s="305">
        <f>F102+W101</f>
        <v>24</v>
      </c>
      <c r="X102" s="305">
        <f>G102+X101</f>
        <v>365</v>
      </c>
      <c r="Y102" s="519"/>
      <c r="Z102" s="62">
        <f>IF(U102="",0,K102-(IF(V101="Y",X102,0)*(U102/1000)*24+IF(V101="Y",(G101-X101),0)*(U102/1000)*(W102))*(H101-Y101))</f>
        <v>0</v>
      </c>
      <c r="AA102" s="65">
        <f t="shared" si="176"/>
        <v>0</v>
      </c>
      <c r="AB102" s="511"/>
      <c r="AC102" s="513"/>
    </row>
    <row r="103" spans="1:30" ht="18.75" x14ac:dyDescent="0.3">
      <c r="A103" s="19"/>
      <c r="F103" s="20"/>
      <c r="G103" s="20"/>
      <c r="H103" s="20"/>
      <c r="I103" s="20"/>
      <c r="J103" s="20"/>
      <c r="K103" s="21"/>
      <c r="P103" s="86"/>
      <c r="Q103" s="86"/>
      <c r="R103" s="25"/>
    </row>
    <row r="104" spans="1:30" ht="18.75" x14ac:dyDescent="0.3">
      <c r="A104" s="509" t="s">
        <v>134</v>
      </c>
      <c r="B104" s="509"/>
      <c r="C104" s="509"/>
      <c r="D104" s="509"/>
      <c r="E104" s="86"/>
      <c r="F104" s="86"/>
      <c r="R104" s="25"/>
      <c r="Z104" s="358"/>
    </row>
    <row r="105" spans="1:30" x14ac:dyDescent="0.25">
      <c r="A105" s="86"/>
      <c r="B105" s="86"/>
      <c r="C105" s="86"/>
      <c r="D105" s="86"/>
      <c r="E105" s="86"/>
      <c r="F105" s="86"/>
      <c r="R105" s="25"/>
    </row>
    <row r="110" spans="1:30" ht="26.25" x14ac:dyDescent="0.4">
      <c r="A110" s="27" t="s">
        <v>29</v>
      </c>
      <c r="B110" s="1"/>
      <c r="C110" s="1"/>
      <c r="D110" s="1"/>
      <c r="E110" s="1"/>
      <c r="F110" s="1"/>
      <c r="G110" s="1"/>
      <c r="H110" s="1"/>
      <c r="I110" s="1"/>
      <c r="J110" s="1"/>
      <c r="K110" s="1"/>
      <c r="L110" s="1"/>
      <c r="M110" s="1"/>
      <c r="N110" s="354"/>
      <c r="O110" s="48"/>
      <c r="P110" s="1"/>
      <c r="Q110" s="27" t="s">
        <v>126</v>
      </c>
      <c r="R110" s="1"/>
      <c r="S110" s="1"/>
      <c r="T110" s="1"/>
      <c r="U110" s="1"/>
      <c r="V110" s="1"/>
      <c r="W110" s="1"/>
      <c r="X110" s="1"/>
      <c r="Y110" s="1"/>
      <c r="Z110" s="1"/>
      <c r="AA110" s="1"/>
      <c r="AB110" s="1"/>
      <c r="AC110" s="1"/>
      <c r="AD110" s="1"/>
    </row>
    <row r="111" spans="1:30" ht="15.75" x14ac:dyDescent="0.25">
      <c r="A111" s="2" t="s">
        <v>0</v>
      </c>
      <c r="E111" s="25"/>
      <c r="N111" s="319"/>
    </row>
    <row r="112" spans="1:30" x14ac:dyDescent="0.25">
      <c r="A112" s="3"/>
      <c r="N112" s="319"/>
    </row>
    <row r="113" spans="1:29" ht="19.5" thickBot="1" x14ac:dyDescent="0.35">
      <c r="A113" s="4" t="s">
        <v>1</v>
      </c>
      <c r="K113" s="86"/>
      <c r="L113" s="86"/>
      <c r="M113" s="86"/>
      <c r="N113" s="355"/>
    </row>
    <row r="114" spans="1:29" ht="16.5" thickBot="1" x14ac:dyDescent="0.3">
      <c r="A114" s="5"/>
      <c r="I114" s="83"/>
      <c r="J114" s="83"/>
      <c r="K114" s="83"/>
      <c r="L114" s="92"/>
      <c r="M114" s="191" t="s">
        <v>92</v>
      </c>
      <c r="N114" s="192" t="s">
        <v>81</v>
      </c>
      <c r="P114" s="144"/>
      <c r="Q114" s="144"/>
      <c r="X114" s="83"/>
      <c r="Y114" s="83"/>
      <c r="Z114" s="83"/>
      <c r="AA114" s="92"/>
      <c r="AB114" s="120" t="s">
        <v>92</v>
      </c>
      <c r="AC114" s="121" t="s">
        <v>106</v>
      </c>
    </row>
    <row r="115" spans="1:29" ht="18.75" x14ac:dyDescent="0.3">
      <c r="B115" s="40" t="s">
        <v>2</v>
      </c>
      <c r="C115" s="58">
        <f>Summary!$E$13</f>
        <v>0.11</v>
      </c>
      <c r="D115" s="7"/>
      <c r="I115" s="97"/>
      <c r="J115" s="22"/>
      <c r="K115" s="86"/>
      <c r="L115" s="93" t="s">
        <v>78</v>
      </c>
      <c r="M115" s="113">
        <f>$M$6</f>
        <v>0</v>
      </c>
      <c r="N115" s="100">
        <f>$N$6</f>
        <v>0</v>
      </c>
      <c r="P115" s="116"/>
      <c r="Q115" s="116"/>
      <c r="X115" s="97"/>
      <c r="Y115" s="22"/>
      <c r="Z115" s="86"/>
      <c r="AA115" s="93" t="s">
        <v>78</v>
      </c>
      <c r="AB115" s="113">
        <f>$AB$6</f>
        <v>0</v>
      </c>
      <c r="AC115" s="100">
        <f>$AC$6</f>
        <v>0</v>
      </c>
    </row>
    <row r="116" spans="1:29" ht="18.75" x14ac:dyDescent="0.3">
      <c r="A116" s="319"/>
      <c r="B116" s="320" t="s">
        <v>3</v>
      </c>
      <c r="C116" s="493"/>
      <c r="D116" s="493"/>
      <c r="E116" s="493"/>
      <c r="F116" s="493"/>
      <c r="G116" s="493"/>
      <c r="I116" s="98"/>
      <c r="J116" s="53"/>
      <c r="K116" s="86"/>
      <c r="L116" s="54" t="s">
        <v>79</v>
      </c>
      <c r="M116" s="114">
        <f>$M$7</f>
        <v>0</v>
      </c>
      <c r="N116" s="101">
        <f>$N$7</f>
        <v>0</v>
      </c>
      <c r="P116" s="117"/>
      <c r="Q116" s="117"/>
      <c r="X116" s="98"/>
      <c r="Y116" s="53"/>
      <c r="Z116" s="86"/>
      <c r="AA116" s="54" t="s">
        <v>79</v>
      </c>
      <c r="AB116" s="357">
        <f>$AB$7</f>
        <v>0</v>
      </c>
      <c r="AC116" s="100">
        <f>$AC$7</f>
        <v>0</v>
      </c>
    </row>
    <row r="117" spans="1:29" ht="19.5" thickBot="1" x14ac:dyDescent="0.35">
      <c r="B117" s="6"/>
      <c r="C117" s="52"/>
      <c r="D117" s="52"/>
      <c r="E117" s="52"/>
      <c r="F117" s="52"/>
      <c r="G117" s="52"/>
      <c r="H117" s="25"/>
      <c r="I117" s="99"/>
      <c r="J117" s="55"/>
      <c r="K117" s="83"/>
      <c r="L117" s="56" t="s">
        <v>80</v>
      </c>
      <c r="M117" s="115">
        <f>$M$8</f>
        <v>0</v>
      </c>
      <c r="N117" s="102">
        <f>$N$8</f>
        <v>0</v>
      </c>
      <c r="P117" s="117"/>
      <c r="Q117" s="117"/>
      <c r="X117" s="99"/>
      <c r="Y117" s="55"/>
      <c r="Z117" s="83"/>
      <c r="AA117" s="56" t="s">
        <v>80</v>
      </c>
      <c r="AB117" s="359">
        <f>$AB$8</f>
        <v>0</v>
      </c>
      <c r="AC117" s="162">
        <f>$AC$8</f>
        <v>0</v>
      </c>
    </row>
    <row r="118" spans="1:29" ht="15.75" thickBot="1" x14ac:dyDescent="0.3">
      <c r="B118" s="8"/>
    </row>
    <row r="119" spans="1:29" ht="15.75" x14ac:dyDescent="0.25">
      <c r="A119" s="9"/>
      <c r="B119" s="535" t="s">
        <v>4</v>
      </c>
      <c r="C119" s="536"/>
      <c r="D119" s="10" t="s">
        <v>35</v>
      </c>
      <c r="E119" s="10" t="s">
        <v>36</v>
      </c>
      <c r="F119" s="10" t="s">
        <v>5</v>
      </c>
      <c r="G119" s="10" t="s">
        <v>6</v>
      </c>
      <c r="H119" s="10" t="s">
        <v>7</v>
      </c>
      <c r="I119" s="10" t="s">
        <v>8</v>
      </c>
      <c r="J119" s="10" t="s">
        <v>9</v>
      </c>
      <c r="K119" s="10" t="s">
        <v>10</v>
      </c>
      <c r="L119" s="10" t="s">
        <v>11</v>
      </c>
      <c r="M119" s="10" t="s">
        <v>107</v>
      </c>
      <c r="N119" s="145" t="s">
        <v>12</v>
      </c>
      <c r="O119" s="150"/>
      <c r="P119" s="149"/>
      <c r="Q119" s="155"/>
      <c r="R119" s="142" t="s">
        <v>4</v>
      </c>
      <c r="S119" s="373"/>
      <c r="T119" s="373"/>
      <c r="U119" s="10" t="s">
        <v>13</v>
      </c>
      <c r="V119" s="10" t="s">
        <v>14</v>
      </c>
      <c r="W119" s="10" t="s">
        <v>91</v>
      </c>
      <c r="X119" s="10" t="s">
        <v>93</v>
      </c>
      <c r="Y119" s="10" t="s">
        <v>96</v>
      </c>
      <c r="Z119" s="10" t="s">
        <v>104</v>
      </c>
      <c r="AA119" s="10" t="s">
        <v>115</v>
      </c>
      <c r="AB119" s="10" t="s">
        <v>105</v>
      </c>
      <c r="AC119" s="145" t="s">
        <v>234</v>
      </c>
    </row>
    <row r="120" spans="1:29" ht="79.5" thickBot="1" x14ac:dyDescent="0.3">
      <c r="A120" s="374" t="s">
        <v>15</v>
      </c>
      <c r="B120" s="537" t="s">
        <v>16</v>
      </c>
      <c r="C120" s="538"/>
      <c r="D120" s="96" t="s">
        <v>17</v>
      </c>
      <c r="E120" s="375" t="s">
        <v>18</v>
      </c>
      <c r="F120" s="96" t="s">
        <v>19</v>
      </c>
      <c r="G120" s="96" t="s">
        <v>20</v>
      </c>
      <c r="H120" s="96" t="s">
        <v>23</v>
      </c>
      <c r="I120" s="96" t="s">
        <v>121</v>
      </c>
      <c r="J120" s="96" t="s">
        <v>21</v>
      </c>
      <c r="K120" s="96" t="s">
        <v>122</v>
      </c>
      <c r="L120" s="96" t="s">
        <v>22</v>
      </c>
      <c r="M120" s="96" t="s">
        <v>123</v>
      </c>
      <c r="N120" s="146" t="s">
        <v>30</v>
      </c>
      <c r="O120" s="148"/>
      <c r="P120" s="147"/>
      <c r="Q120" s="156" t="s">
        <v>15</v>
      </c>
      <c r="R120" s="377" t="s">
        <v>16</v>
      </c>
      <c r="S120" s="375"/>
      <c r="T120" s="375" t="s">
        <v>102</v>
      </c>
      <c r="U120" s="96" t="s">
        <v>141</v>
      </c>
      <c r="V120" s="119" t="s">
        <v>18</v>
      </c>
      <c r="W120" s="96" t="s">
        <v>237</v>
      </c>
      <c r="X120" s="96" t="s">
        <v>103</v>
      </c>
      <c r="Y120" s="96" t="s">
        <v>190</v>
      </c>
      <c r="Z120" s="96" t="s">
        <v>142</v>
      </c>
      <c r="AA120" s="96" t="s">
        <v>123</v>
      </c>
      <c r="AB120" s="154" t="s">
        <v>125</v>
      </c>
      <c r="AC120" s="153" t="s">
        <v>124</v>
      </c>
    </row>
    <row r="121" spans="1:29" ht="25.35" customHeight="1" thickBot="1" x14ac:dyDescent="0.35">
      <c r="A121" s="525">
        <v>31</v>
      </c>
      <c r="B121" s="539" t="s">
        <v>28</v>
      </c>
      <c r="C121" s="60" t="s">
        <v>25</v>
      </c>
      <c r="D121" s="307"/>
      <c r="E121" s="518"/>
      <c r="F121" s="307"/>
      <c r="G121" s="307"/>
      <c r="H121" s="518"/>
      <c r="I121" s="62">
        <f>D121*F121*H121</f>
        <v>0</v>
      </c>
      <c r="J121" s="62">
        <f>I121/1000</f>
        <v>0</v>
      </c>
      <c r="K121" s="62">
        <f t="shared" ref="K121" si="267">G121*J121</f>
        <v>0</v>
      </c>
      <c r="L121" s="63">
        <f>$C$6</f>
        <v>0.11</v>
      </c>
      <c r="M121" s="65">
        <f>L121*K121</f>
        <v>0</v>
      </c>
      <c r="N121" s="541">
        <f>M121+M122</f>
        <v>0</v>
      </c>
      <c r="O121" s="24"/>
      <c r="P121" s="151"/>
      <c r="Q121" s="525">
        <v>31</v>
      </c>
      <c r="R121" s="533" t="s">
        <v>28</v>
      </c>
      <c r="S121" s="118" t="s">
        <v>25</v>
      </c>
      <c r="T121" s="123"/>
      <c r="U121" s="306"/>
      <c r="V121" s="524"/>
      <c r="W121" s="307"/>
      <c r="X121" s="307"/>
      <c r="Y121" s="518"/>
      <c r="Z121" s="169">
        <f>IF(U121="",0,K121-(U121)*(F121-W121)*(G121-X121)*(H121-Y121)/1000)</f>
        <v>0</v>
      </c>
      <c r="AA121" s="65">
        <f t="shared" ref="AA121:AA140" si="268">Z121*L121</f>
        <v>0</v>
      </c>
      <c r="AB121" s="510">
        <f>Z121+Z122</f>
        <v>0</v>
      </c>
      <c r="AC121" s="512">
        <f>AA121+AA122</f>
        <v>0</v>
      </c>
    </row>
    <row r="122" spans="1:29" ht="25.35" customHeight="1" thickBot="1" x14ac:dyDescent="0.35">
      <c r="A122" s="526"/>
      <c r="B122" s="540"/>
      <c r="C122" s="61" t="s">
        <v>27</v>
      </c>
      <c r="D122" s="318"/>
      <c r="E122" s="519"/>
      <c r="F122" s="317">
        <f>24-F121</f>
        <v>24</v>
      </c>
      <c r="G122" s="317">
        <f>365-G121</f>
        <v>365</v>
      </c>
      <c r="H122" s="519"/>
      <c r="I122" s="62">
        <f>D122*F122*H121</f>
        <v>0</v>
      </c>
      <c r="J122" s="62">
        <f>I122/1000</f>
        <v>0</v>
      </c>
      <c r="K122" s="62">
        <f>(IF(E121="Y",G122,0)*(D122/1000)*24+IF(E121="Y",G121,0)*(D122/1000)*(F122))*H121</f>
        <v>0</v>
      </c>
      <c r="L122" s="64">
        <f>$C$6</f>
        <v>0.11</v>
      </c>
      <c r="M122" s="66">
        <f>K122*L122</f>
        <v>0</v>
      </c>
      <c r="N122" s="542"/>
      <c r="O122" s="152"/>
      <c r="P122" s="151"/>
      <c r="Q122" s="526"/>
      <c r="R122" s="534"/>
      <c r="S122" s="122" t="s">
        <v>27</v>
      </c>
      <c r="T122" s="309"/>
      <c r="U122" s="308"/>
      <c r="V122" s="519"/>
      <c r="W122" s="305">
        <f>F122+W121</f>
        <v>24</v>
      </c>
      <c r="X122" s="305">
        <f>G122+X121</f>
        <v>365</v>
      </c>
      <c r="Y122" s="519"/>
      <c r="Z122" s="62">
        <f>IF(U122="",0,K122-(IF(V121="Y",X122,0)*(U122/1000)*24+IF(V121="Y",(G121-X121),0)*(U122/1000)*(W122))*(H121-Y121))</f>
        <v>0</v>
      </c>
      <c r="AA122" s="65">
        <f t="shared" si="268"/>
        <v>0</v>
      </c>
      <c r="AB122" s="511"/>
      <c r="AC122" s="513"/>
    </row>
    <row r="123" spans="1:29" ht="25.35" customHeight="1" thickBot="1" x14ac:dyDescent="0.35">
      <c r="A123" s="528">
        <v>32</v>
      </c>
      <c r="B123" s="527" t="s">
        <v>28</v>
      </c>
      <c r="C123" s="160" t="s">
        <v>25</v>
      </c>
      <c r="D123" s="315"/>
      <c r="E123" s="518"/>
      <c r="F123" s="315"/>
      <c r="G123" s="315"/>
      <c r="H123" s="518"/>
      <c r="I123" s="12">
        <f t="shared" ref="I123" si="269">D123*F123*H123</f>
        <v>0</v>
      </c>
      <c r="J123" s="16">
        <f t="shared" ref="J123" si="270">I123/1000</f>
        <v>0</v>
      </c>
      <c r="K123" s="157">
        <f t="shared" ref="K123" si="271">G123*J123</f>
        <v>0</v>
      </c>
      <c r="L123" s="32">
        <f t="shared" ref="L123:L140" si="272">$C$6</f>
        <v>0.11</v>
      </c>
      <c r="M123" s="28">
        <f t="shared" ref="M123" si="273">L123*K123</f>
        <v>0</v>
      </c>
      <c r="N123" s="531">
        <f>M123+M124</f>
        <v>0</v>
      </c>
      <c r="O123" s="152"/>
      <c r="P123" s="151"/>
      <c r="Q123" s="528">
        <v>32</v>
      </c>
      <c r="R123" s="522" t="str">
        <f>B123</f>
        <v>Name/Type</v>
      </c>
      <c r="S123" s="15" t="s">
        <v>25</v>
      </c>
      <c r="T123" s="310"/>
      <c r="U123" s="306"/>
      <c r="V123" s="524"/>
      <c r="W123" s="307"/>
      <c r="X123" s="307"/>
      <c r="Y123" s="518"/>
      <c r="Z123" s="169">
        <f>IF(U123="",0,K123-(U123)*(F123-W123)*(G123-X123)*(H123-Y123)/1000)</f>
        <v>0</v>
      </c>
      <c r="AA123" s="65">
        <f t="shared" si="268"/>
        <v>0</v>
      </c>
      <c r="AB123" s="510">
        <f t="shared" ref="AB123" si="274">Z123+Z124</f>
        <v>0</v>
      </c>
      <c r="AC123" s="512">
        <f t="shared" ref="AC123" si="275">AA123+AA124</f>
        <v>0</v>
      </c>
    </row>
    <row r="124" spans="1:29" ht="25.35" customHeight="1" thickBot="1" x14ac:dyDescent="0.35">
      <c r="A124" s="529"/>
      <c r="B124" s="530"/>
      <c r="C124" s="161" t="s">
        <v>27</v>
      </c>
      <c r="D124" s="316"/>
      <c r="E124" s="519"/>
      <c r="F124" s="317">
        <f>24-F123</f>
        <v>24</v>
      </c>
      <c r="G124" s="317">
        <f>365-G123</f>
        <v>365</v>
      </c>
      <c r="H124" s="519"/>
      <c r="I124" s="12">
        <f t="shared" ref="I124" si="276">D124*F124*H123</f>
        <v>0</v>
      </c>
      <c r="J124" s="18">
        <f>I124/1000</f>
        <v>0</v>
      </c>
      <c r="K124" s="157">
        <f>(IF(E123="Y",G124,0)*(D124/1000)*24+IF(E123="Y",G123,0)*(D124/1000)*(F124))*H123</f>
        <v>0</v>
      </c>
      <c r="L124" s="33">
        <f t="shared" si="272"/>
        <v>0.11</v>
      </c>
      <c r="M124" s="29">
        <f t="shared" ref="M124" si="277">K124*L124</f>
        <v>0</v>
      </c>
      <c r="N124" s="532"/>
      <c r="O124" s="152"/>
      <c r="P124" s="151"/>
      <c r="Q124" s="529"/>
      <c r="R124" s="523"/>
      <c r="S124" s="17" t="s">
        <v>27</v>
      </c>
      <c r="T124" s="311"/>
      <c r="U124" s="308"/>
      <c r="V124" s="519"/>
      <c r="W124" s="305">
        <f>F124+W123</f>
        <v>24</v>
      </c>
      <c r="X124" s="305">
        <f>G124+X123</f>
        <v>365</v>
      </c>
      <c r="Y124" s="519"/>
      <c r="Z124" s="62">
        <f>IF(U124="",0,K124-(IF(V123="Y",X124,0)*(U124/1000)*24+IF(V123="Y",(G123-X123),0)*(U124/1000)*(W124))*(H123-Y123))</f>
        <v>0</v>
      </c>
      <c r="AA124" s="65">
        <f t="shared" si="268"/>
        <v>0</v>
      </c>
      <c r="AB124" s="511"/>
      <c r="AC124" s="513"/>
    </row>
    <row r="125" spans="1:29" ht="25.35" customHeight="1" thickBot="1" x14ac:dyDescent="0.35">
      <c r="A125" s="525">
        <v>33</v>
      </c>
      <c r="B125" s="527" t="s">
        <v>28</v>
      </c>
      <c r="C125" s="158" t="s">
        <v>25</v>
      </c>
      <c r="D125" s="307"/>
      <c r="E125" s="518"/>
      <c r="F125" s="315"/>
      <c r="G125" s="315"/>
      <c r="H125" s="518"/>
      <c r="I125" s="12">
        <f t="shared" ref="I125" si="278">D125*F125*H125</f>
        <v>0</v>
      </c>
      <c r="J125" s="12">
        <f t="shared" ref="J125:J136" si="279">I125/1000</f>
        <v>0</v>
      </c>
      <c r="K125" s="157">
        <f t="shared" ref="K125" si="280">G125*J125</f>
        <v>0</v>
      </c>
      <c r="L125" s="30">
        <f t="shared" si="272"/>
        <v>0.11</v>
      </c>
      <c r="M125" s="28">
        <f t="shared" ref="M125" si="281">L125*K125</f>
        <v>0</v>
      </c>
      <c r="N125" s="520">
        <f>M125+M126</f>
        <v>0</v>
      </c>
      <c r="O125" s="24"/>
      <c r="P125" s="151"/>
      <c r="Q125" s="525">
        <v>33</v>
      </c>
      <c r="R125" s="522" t="str">
        <f>B125</f>
        <v>Name/Type</v>
      </c>
      <c r="S125" s="11" t="s">
        <v>25</v>
      </c>
      <c r="T125" s="312"/>
      <c r="U125" s="306"/>
      <c r="V125" s="524"/>
      <c r="W125" s="307"/>
      <c r="X125" s="307"/>
      <c r="Y125" s="518"/>
      <c r="Z125" s="169">
        <f>IF(U125="",0,K125-(U125)*(F125-W125)*(G125-X125)*(H125-Y125)/1000)</f>
        <v>0</v>
      </c>
      <c r="AA125" s="65">
        <f t="shared" si="268"/>
        <v>0</v>
      </c>
      <c r="AB125" s="510">
        <f t="shared" ref="AB125" si="282">Z125+Z126</f>
        <v>0</v>
      </c>
      <c r="AC125" s="512">
        <f t="shared" ref="AC125" si="283">AA125+AA126</f>
        <v>0</v>
      </c>
    </row>
    <row r="126" spans="1:29" ht="25.35" customHeight="1" thickBot="1" x14ac:dyDescent="0.35">
      <c r="A126" s="526"/>
      <c r="B126" s="517"/>
      <c r="C126" s="159" t="s">
        <v>27</v>
      </c>
      <c r="D126" s="318"/>
      <c r="E126" s="519"/>
      <c r="F126" s="317">
        <f t="shared" ref="F126" si="284">24-F125</f>
        <v>24</v>
      </c>
      <c r="G126" s="317">
        <f t="shared" ref="G126" si="285">365-G125</f>
        <v>365</v>
      </c>
      <c r="H126" s="519"/>
      <c r="I126" s="12">
        <f t="shared" ref="I126" si="286">D126*F126*H125</f>
        <v>0</v>
      </c>
      <c r="J126" s="14">
        <f t="shared" si="279"/>
        <v>0</v>
      </c>
      <c r="K126" s="157">
        <f t="shared" ref="K126" si="287">(IF(E125="Y",G126,0)*(D126/1000)*24+IF(E125="Y",G125,0)*(D126/1000)*(F126))*H125</f>
        <v>0</v>
      </c>
      <c r="L126" s="31">
        <f t="shared" si="272"/>
        <v>0.11</v>
      </c>
      <c r="M126" s="29">
        <f t="shared" ref="M126" si="288">K126*L126</f>
        <v>0</v>
      </c>
      <c r="N126" s="521"/>
      <c r="O126" s="24"/>
      <c r="P126" s="151"/>
      <c r="Q126" s="526"/>
      <c r="R126" s="523"/>
      <c r="S126" s="13" t="s">
        <v>27</v>
      </c>
      <c r="T126" s="313"/>
      <c r="U126" s="308"/>
      <c r="V126" s="519"/>
      <c r="W126" s="305">
        <f>F126+W125</f>
        <v>24</v>
      </c>
      <c r="X126" s="305">
        <f>G126+X125</f>
        <v>365</v>
      </c>
      <c r="Y126" s="519"/>
      <c r="Z126" s="62">
        <f>IF(U126="",0,K126-(IF(V125="Y",X126,0)*(U126/1000)*24+IF(V125="Y",(G125-X125),0)*(U126/1000)*(W126))*(H125-Y125))</f>
        <v>0</v>
      </c>
      <c r="AA126" s="65">
        <f t="shared" si="268"/>
        <v>0</v>
      </c>
      <c r="AB126" s="511"/>
      <c r="AC126" s="513"/>
    </row>
    <row r="127" spans="1:29" ht="25.35" customHeight="1" thickBot="1" x14ac:dyDescent="0.35">
      <c r="A127" s="528">
        <v>34</v>
      </c>
      <c r="B127" s="516" t="s">
        <v>28</v>
      </c>
      <c r="C127" s="160" t="s">
        <v>25</v>
      </c>
      <c r="D127" s="315"/>
      <c r="E127" s="518"/>
      <c r="F127" s="315"/>
      <c r="G127" s="315"/>
      <c r="H127" s="518"/>
      <c r="I127" s="12">
        <f t="shared" ref="I127" si="289">D127*F127*H127</f>
        <v>0</v>
      </c>
      <c r="J127" s="16">
        <f t="shared" si="279"/>
        <v>0</v>
      </c>
      <c r="K127" s="157">
        <f t="shared" ref="K127" si="290">G127*J127</f>
        <v>0</v>
      </c>
      <c r="L127" s="32">
        <f t="shared" si="272"/>
        <v>0.11</v>
      </c>
      <c r="M127" s="28">
        <f t="shared" ref="M127" si="291">L127*K127</f>
        <v>0</v>
      </c>
      <c r="N127" s="531">
        <f>M127+M128</f>
        <v>0</v>
      </c>
      <c r="O127" s="24"/>
      <c r="P127" s="151"/>
      <c r="Q127" s="528">
        <v>34</v>
      </c>
      <c r="R127" s="522" t="str">
        <f>B127</f>
        <v>Name/Type</v>
      </c>
      <c r="S127" s="15" t="s">
        <v>25</v>
      </c>
      <c r="T127" s="310"/>
      <c r="U127" s="306"/>
      <c r="V127" s="524"/>
      <c r="W127" s="307"/>
      <c r="X127" s="307"/>
      <c r="Y127" s="518"/>
      <c r="Z127" s="169">
        <f>IF(U127="",0,K127-(U127)*(F127-W127)*(G127-X127)*(H127-Y127)/1000)</f>
        <v>0</v>
      </c>
      <c r="AA127" s="65">
        <f t="shared" si="268"/>
        <v>0</v>
      </c>
      <c r="AB127" s="510">
        <f t="shared" ref="AB127" si="292">Z127+Z128</f>
        <v>0</v>
      </c>
      <c r="AC127" s="512">
        <f t="shared" ref="AC127" si="293">AA127+AA128</f>
        <v>0</v>
      </c>
    </row>
    <row r="128" spans="1:29" ht="25.35" customHeight="1" thickBot="1" x14ac:dyDescent="0.35">
      <c r="A128" s="529"/>
      <c r="B128" s="530"/>
      <c r="C128" s="161" t="s">
        <v>27</v>
      </c>
      <c r="D128" s="316"/>
      <c r="E128" s="519"/>
      <c r="F128" s="317">
        <f t="shared" ref="F128" si="294">24-F127</f>
        <v>24</v>
      </c>
      <c r="G128" s="317">
        <f t="shared" ref="G128" si="295">365-G127</f>
        <v>365</v>
      </c>
      <c r="H128" s="519"/>
      <c r="I128" s="12">
        <f t="shared" ref="I128" si="296">D128*F128*H127</f>
        <v>0</v>
      </c>
      <c r="J128" s="18">
        <f t="shared" si="279"/>
        <v>0</v>
      </c>
      <c r="K128" s="157">
        <f t="shared" ref="K128" si="297">(IF(E127="Y",G128,0)*(D128/1000)*24+IF(E127="Y",G127,0)*(D128/1000)*(F128))*H127</f>
        <v>0</v>
      </c>
      <c r="L128" s="33">
        <f t="shared" si="272"/>
        <v>0.11</v>
      </c>
      <c r="M128" s="29">
        <f t="shared" ref="M128" si="298">K128*L128</f>
        <v>0</v>
      </c>
      <c r="N128" s="532"/>
      <c r="O128" s="24"/>
      <c r="P128" s="151"/>
      <c r="Q128" s="529"/>
      <c r="R128" s="523"/>
      <c r="S128" s="17" t="s">
        <v>27</v>
      </c>
      <c r="T128" s="311"/>
      <c r="U128" s="308"/>
      <c r="V128" s="519"/>
      <c r="W128" s="305">
        <f>F128+W127</f>
        <v>24</v>
      </c>
      <c r="X128" s="305">
        <f>G128+X127</f>
        <v>365</v>
      </c>
      <c r="Y128" s="519"/>
      <c r="Z128" s="62">
        <f>IF(U128="",0,K128-(IF(V127="Y",X128,0)*(U128/1000)*24+IF(V127="Y",(G127-X127),0)*(U128/1000)*(W128))*(H127-Y127))</f>
        <v>0</v>
      </c>
      <c r="AA128" s="65">
        <f t="shared" si="268"/>
        <v>0</v>
      </c>
      <c r="AB128" s="511"/>
      <c r="AC128" s="513"/>
    </row>
    <row r="129" spans="1:29" ht="25.35" customHeight="1" thickBot="1" x14ac:dyDescent="0.35">
      <c r="A129" s="525">
        <v>35</v>
      </c>
      <c r="B129" s="527" t="s">
        <v>28</v>
      </c>
      <c r="C129" s="158" t="s">
        <v>25</v>
      </c>
      <c r="D129" s="307"/>
      <c r="E129" s="518"/>
      <c r="F129" s="315"/>
      <c r="G129" s="315"/>
      <c r="H129" s="518"/>
      <c r="I129" s="12">
        <f t="shared" ref="I129" si="299">D129*F129*H129</f>
        <v>0</v>
      </c>
      <c r="J129" s="12">
        <f t="shared" si="279"/>
        <v>0</v>
      </c>
      <c r="K129" s="157">
        <f t="shared" ref="K129" si="300">G129*J129</f>
        <v>0</v>
      </c>
      <c r="L129" s="30">
        <f t="shared" si="272"/>
        <v>0.11</v>
      </c>
      <c r="M129" s="28">
        <f t="shared" ref="M129" si="301">L129*K129</f>
        <v>0</v>
      </c>
      <c r="N129" s="520">
        <f>M129+M130</f>
        <v>0</v>
      </c>
      <c r="O129" s="24"/>
      <c r="P129" s="151"/>
      <c r="Q129" s="525">
        <v>35</v>
      </c>
      <c r="R129" s="522" t="str">
        <f>B129</f>
        <v>Name/Type</v>
      </c>
      <c r="S129" s="11" t="s">
        <v>25</v>
      </c>
      <c r="T129" s="312"/>
      <c r="U129" s="306"/>
      <c r="V129" s="524"/>
      <c r="W129" s="307"/>
      <c r="X129" s="307"/>
      <c r="Y129" s="518"/>
      <c r="Z129" s="169">
        <f>IF(U129="",0,K129-(U129)*(F129-W129)*(G129-X129)*(H129-Y129)/1000)</f>
        <v>0</v>
      </c>
      <c r="AA129" s="65">
        <f t="shared" si="268"/>
        <v>0</v>
      </c>
      <c r="AB129" s="510">
        <f t="shared" ref="AB129" si="302">Z129+Z130</f>
        <v>0</v>
      </c>
      <c r="AC129" s="512">
        <f t="shared" ref="AC129" si="303">AA129+AA130</f>
        <v>0</v>
      </c>
    </row>
    <row r="130" spans="1:29" ht="25.35" customHeight="1" thickBot="1" x14ac:dyDescent="0.35">
      <c r="A130" s="526"/>
      <c r="B130" s="517"/>
      <c r="C130" s="159" t="s">
        <v>27</v>
      </c>
      <c r="D130" s="318"/>
      <c r="E130" s="519"/>
      <c r="F130" s="317">
        <f t="shared" ref="F130" si="304">24-F129</f>
        <v>24</v>
      </c>
      <c r="G130" s="317">
        <f t="shared" ref="G130" si="305">365-G129</f>
        <v>365</v>
      </c>
      <c r="H130" s="519"/>
      <c r="I130" s="12">
        <f t="shared" ref="I130" si="306">D130*F130*H129</f>
        <v>0</v>
      </c>
      <c r="J130" s="14">
        <f t="shared" si="279"/>
        <v>0</v>
      </c>
      <c r="K130" s="157">
        <f t="shared" ref="K130" si="307">(IF(E129="Y",G130,0)*(D130/1000)*24+IF(E129="Y",G129,0)*(D130/1000)*(F130))*H129</f>
        <v>0</v>
      </c>
      <c r="L130" s="31">
        <f t="shared" si="272"/>
        <v>0.11</v>
      </c>
      <c r="M130" s="29">
        <f t="shared" ref="M130" si="308">K130*L130</f>
        <v>0</v>
      </c>
      <c r="N130" s="521"/>
      <c r="O130" s="24"/>
      <c r="P130" s="151"/>
      <c r="Q130" s="526"/>
      <c r="R130" s="523"/>
      <c r="S130" s="13" t="s">
        <v>27</v>
      </c>
      <c r="T130" s="313"/>
      <c r="U130" s="308"/>
      <c r="V130" s="519"/>
      <c r="W130" s="305">
        <f>F130+W129</f>
        <v>24</v>
      </c>
      <c r="X130" s="305">
        <f>G130+X129</f>
        <v>365</v>
      </c>
      <c r="Y130" s="519"/>
      <c r="Z130" s="62">
        <f>IF(U130="",0,K130-(IF(V129="Y",X130,0)*(U130/1000)*24+IF(V129="Y",(G129-X129),0)*(U130/1000)*(W130))*(H129-Y129))</f>
        <v>0</v>
      </c>
      <c r="AA130" s="65">
        <f t="shared" si="268"/>
        <v>0</v>
      </c>
      <c r="AB130" s="511"/>
      <c r="AC130" s="513"/>
    </row>
    <row r="131" spans="1:29" ht="25.35" customHeight="1" thickBot="1" x14ac:dyDescent="0.35">
      <c r="A131" s="528">
        <v>36</v>
      </c>
      <c r="B131" s="516" t="s">
        <v>28</v>
      </c>
      <c r="C131" s="160" t="s">
        <v>25</v>
      </c>
      <c r="D131" s="315"/>
      <c r="E131" s="518"/>
      <c r="F131" s="315"/>
      <c r="G131" s="315"/>
      <c r="H131" s="518"/>
      <c r="I131" s="12">
        <f t="shared" ref="I131" si="309">D131*F131*H131</f>
        <v>0</v>
      </c>
      <c r="J131" s="16">
        <f t="shared" si="279"/>
        <v>0</v>
      </c>
      <c r="K131" s="157">
        <f t="shared" ref="K131" si="310">G131*J131</f>
        <v>0</v>
      </c>
      <c r="L131" s="32">
        <f t="shared" si="272"/>
        <v>0.11</v>
      </c>
      <c r="M131" s="28">
        <f t="shared" ref="M131" si="311">L131*K131</f>
        <v>0</v>
      </c>
      <c r="N131" s="531">
        <f>M131+M132</f>
        <v>0</v>
      </c>
      <c r="O131" s="24"/>
      <c r="P131" s="151"/>
      <c r="Q131" s="528">
        <v>36</v>
      </c>
      <c r="R131" s="522" t="str">
        <f>B131</f>
        <v>Name/Type</v>
      </c>
      <c r="S131" s="15" t="s">
        <v>25</v>
      </c>
      <c r="T131" s="310"/>
      <c r="U131" s="306"/>
      <c r="V131" s="524"/>
      <c r="W131" s="307"/>
      <c r="X131" s="307"/>
      <c r="Y131" s="518"/>
      <c r="Z131" s="169">
        <f>IF(U131="",0,K131-(U131)*(F131-W131)*(G131-X131)*(H131-Y131)/1000)</f>
        <v>0</v>
      </c>
      <c r="AA131" s="65">
        <f t="shared" si="268"/>
        <v>0</v>
      </c>
      <c r="AB131" s="510">
        <f t="shared" ref="AB131" si="312">Z131+Z132</f>
        <v>0</v>
      </c>
      <c r="AC131" s="512">
        <f t="shared" ref="AC131" si="313">AA131+AA132</f>
        <v>0</v>
      </c>
    </row>
    <row r="132" spans="1:29" ht="25.35" customHeight="1" thickBot="1" x14ac:dyDescent="0.35">
      <c r="A132" s="529"/>
      <c r="B132" s="530"/>
      <c r="C132" s="161" t="s">
        <v>27</v>
      </c>
      <c r="D132" s="316"/>
      <c r="E132" s="519"/>
      <c r="F132" s="317">
        <f t="shared" ref="F132" si="314">24-F131</f>
        <v>24</v>
      </c>
      <c r="G132" s="317">
        <f t="shared" ref="G132" si="315">365-G131</f>
        <v>365</v>
      </c>
      <c r="H132" s="519"/>
      <c r="I132" s="12">
        <f t="shared" ref="I132" si="316">D132*F132*H131</f>
        <v>0</v>
      </c>
      <c r="J132" s="18">
        <f t="shared" si="279"/>
        <v>0</v>
      </c>
      <c r="K132" s="157">
        <f t="shared" ref="K132" si="317">(IF(E131="Y",G132,0)*(D132/1000)*24+IF(E131="Y",G131,0)*(D132/1000)*(F132))*H131</f>
        <v>0</v>
      </c>
      <c r="L132" s="33">
        <f t="shared" si="272"/>
        <v>0.11</v>
      </c>
      <c r="M132" s="29">
        <f t="shared" ref="M132" si="318">K132*L132</f>
        <v>0</v>
      </c>
      <c r="N132" s="532"/>
      <c r="O132" s="24"/>
      <c r="P132" s="151"/>
      <c r="Q132" s="529"/>
      <c r="R132" s="523"/>
      <c r="S132" s="17" t="s">
        <v>27</v>
      </c>
      <c r="T132" s="311"/>
      <c r="U132" s="308"/>
      <c r="V132" s="519"/>
      <c r="W132" s="305">
        <f>F132+W131</f>
        <v>24</v>
      </c>
      <c r="X132" s="305">
        <f>G132+X131</f>
        <v>365</v>
      </c>
      <c r="Y132" s="519"/>
      <c r="Z132" s="62">
        <f>IF(U132="",0,K132-(IF(V131="Y",X132,0)*(U132/1000)*24+IF(V131="Y",(G131-X131),0)*(U132/1000)*(W132))*(H131-Y131))</f>
        <v>0</v>
      </c>
      <c r="AA132" s="65">
        <f t="shared" si="268"/>
        <v>0</v>
      </c>
      <c r="AB132" s="511"/>
      <c r="AC132" s="513"/>
    </row>
    <row r="133" spans="1:29" ht="25.35" customHeight="1" thickBot="1" x14ac:dyDescent="0.35">
      <c r="A133" s="525">
        <v>37</v>
      </c>
      <c r="B133" s="527" t="s">
        <v>28</v>
      </c>
      <c r="C133" s="158" t="s">
        <v>25</v>
      </c>
      <c r="D133" s="307"/>
      <c r="E133" s="518"/>
      <c r="F133" s="315"/>
      <c r="G133" s="315"/>
      <c r="H133" s="518"/>
      <c r="I133" s="12">
        <f t="shared" ref="I133" si="319">D133*F133*H133</f>
        <v>0</v>
      </c>
      <c r="J133" s="12">
        <f t="shared" si="279"/>
        <v>0</v>
      </c>
      <c r="K133" s="157">
        <f t="shared" ref="K133" si="320">G133*J133</f>
        <v>0</v>
      </c>
      <c r="L133" s="30">
        <f t="shared" si="272"/>
        <v>0.11</v>
      </c>
      <c r="M133" s="28">
        <f t="shared" ref="M133" si="321">L133*K133</f>
        <v>0</v>
      </c>
      <c r="N133" s="520">
        <f>M133+M134</f>
        <v>0</v>
      </c>
      <c r="O133" s="24"/>
      <c r="P133" s="151"/>
      <c r="Q133" s="525">
        <v>37</v>
      </c>
      <c r="R133" s="522" t="str">
        <f>B133</f>
        <v>Name/Type</v>
      </c>
      <c r="S133" s="11" t="s">
        <v>25</v>
      </c>
      <c r="T133" s="312"/>
      <c r="U133" s="306"/>
      <c r="V133" s="524"/>
      <c r="W133" s="307"/>
      <c r="X133" s="307"/>
      <c r="Y133" s="518"/>
      <c r="Z133" s="169">
        <f>IF(U133="",0,K133-(U133)*(F133-W133)*(G133-X133)*(H133-Y133)/1000)</f>
        <v>0</v>
      </c>
      <c r="AA133" s="65">
        <f t="shared" si="268"/>
        <v>0</v>
      </c>
      <c r="AB133" s="510">
        <f t="shared" ref="AB133" si="322">Z133+Z134</f>
        <v>0</v>
      </c>
      <c r="AC133" s="512">
        <f t="shared" ref="AC133" si="323">AA133+AA134</f>
        <v>0</v>
      </c>
    </row>
    <row r="134" spans="1:29" ht="25.35" customHeight="1" thickBot="1" x14ac:dyDescent="0.35">
      <c r="A134" s="526"/>
      <c r="B134" s="517"/>
      <c r="C134" s="159" t="s">
        <v>27</v>
      </c>
      <c r="D134" s="318"/>
      <c r="E134" s="519"/>
      <c r="F134" s="317">
        <f t="shared" ref="F134" si="324">24-F133</f>
        <v>24</v>
      </c>
      <c r="G134" s="317">
        <f t="shared" ref="G134" si="325">365-G133</f>
        <v>365</v>
      </c>
      <c r="H134" s="519"/>
      <c r="I134" s="12">
        <f t="shared" ref="I134" si="326">D134*F134*H133</f>
        <v>0</v>
      </c>
      <c r="J134" s="14">
        <f t="shared" si="279"/>
        <v>0</v>
      </c>
      <c r="K134" s="157">
        <f t="shared" ref="K134" si="327">(IF(E133="Y",G134,0)*(D134/1000)*24+IF(E133="Y",G133,0)*(D134/1000)*(F134))*H133</f>
        <v>0</v>
      </c>
      <c r="L134" s="31">
        <f t="shared" si="272"/>
        <v>0.11</v>
      </c>
      <c r="M134" s="29">
        <f t="shared" ref="M134" si="328">K134*L134</f>
        <v>0</v>
      </c>
      <c r="N134" s="521"/>
      <c r="O134" s="24"/>
      <c r="P134" s="151"/>
      <c r="Q134" s="526"/>
      <c r="R134" s="523"/>
      <c r="S134" s="13" t="s">
        <v>27</v>
      </c>
      <c r="T134" s="313"/>
      <c r="U134" s="308"/>
      <c r="V134" s="519"/>
      <c r="W134" s="305">
        <f>F134+W133</f>
        <v>24</v>
      </c>
      <c r="X134" s="305">
        <f>G134+X133</f>
        <v>365</v>
      </c>
      <c r="Y134" s="519"/>
      <c r="Z134" s="62">
        <f>IF(U134="",0,K134-(IF(V133="Y",X134,0)*(U134/1000)*24+IF(V133="Y",(G133-X133),0)*(U134/1000)*(W134))*(H133-Y133))</f>
        <v>0</v>
      </c>
      <c r="AA134" s="65">
        <f t="shared" si="268"/>
        <v>0</v>
      </c>
      <c r="AB134" s="511"/>
      <c r="AC134" s="513"/>
    </row>
    <row r="135" spans="1:29" ht="25.35" customHeight="1" thickBot="1" x14ac:dyDescent="0.35">
      <c r="A135" s="528">
        <v>38</v>
      </c>
      <c r="B135" s="516" t="s">
        <v>28</v>
      </c>
      <c r="C135" s="160" t="s">
        <v>25</v>
      </c>
      <c r="D135" s="315"/>
      <c r="E135" s="518"/>
      <c r="F135" s="315"/>
      <c r="G135" s="315"/>
      <c r="H135" s="518"/>
      <c r="I135" s="12">
        <f t="shared" ref="I135" si="329">D135*F135*H135</f>
        <v>0</v>
      </c>
      <c r="J135" s="16">
        <f t="shared" si="279"/>
        <v>0</v>
      </c>
      <c r="K135" s="157">
        <f t="shared" ref="K135" si="330">G135*J135</f>
        <v>0</v>
      </c>
      <c r="L135" s="32">
        <f t="shared" si="272"/>
        <v>0.11</v>
      </c>
      <c r="M135" s="28">
        <f t="shared" ref="M135" si="331">L135*K135</f>
        <v>0</v>
      </c>
      <c r="N135" s="531">
        <f>M135+M136</f>
        <v>0</v>
      </c>
      <c r="O135" s="24"/>
      <c r="P135" s="151"/>
      <c r="Q135" s="528">
        <v>38</v>
      </c>
      <c r="R135" s="522" t="str">
        <f>B135</f>
        <v>Name/Type</v>
      </c>
      <c r="S135" s="15" t="s">
        <v>25</v>
      </c>
      <c r="T135" s="310"/>
      <c r="U135" s="306"/>
      <c r="V135" s="524"/>
      <c r="W135" s="307"/>
      <c r="X135" s="307"/>
      <c r="Y135" s="518"/>
      <c r="Z135" s="169">
        <f>IF(U135="",0,K135-(U135)*(F135-W135)*(G135-X135)*(H135-Y135)/1000)</f>
        <v>0</v>
      </c>
      <c r="AA135" s="65">
        <f t="shared" si="268"/>
        <v>0</v>
      </c>
      <c r="AB135" s="510">
        <f t="shared" ref="AB135" si="332">Z135+Z136</f>
        <v>0</v>
      </c>
      <c r="AC135" s="512">
        <f t="shared" ref="AC135" si="333">AA135+AA136</f>
        <v>0</v>
      </c>
    </row>
    <row r="136" spans="1:29" ht="25.35" customHeight="1" thickBot="1" x14ac:dyDescent="0.35">
      <c r="A136" s="529"/>
      <c r="B136" s="530"/>
      <c r="C136" s="161" t="s">
        <v>27</v>
      </c>
      <c r="D136" s="316"/>
      <c r="E136" s="519"/>
      <c r="F136" s="317">
        <f t="shared" ref="F136" si="334">24-F135</f>
        <v>24</v>
      </c>
      <c r="G136" s="317">
        <f t="shared" ref="G136" si="335">365-G135</f>
        <v>365</v>
      </c>
      <c r="H136" s="519"/>
      <c r="I136" s="12">
        <f t="shared" ref="I136" si="336">D136*F136*H135</f>
        <v>0</v>
      </c>
      <c r="J136" s="18">
        <f t="shared" si="279"/>
        <v>0</v>
      </c>
      <c r="K136" s="157">
        <f t="shared" ref="K136" si="337">(IF(E135="Y",G136,0)*(D136/1000)*24+IF(E135="Y",G135,0)*(D136/1000)*(F136))*H135</f>
        <v>0</v>
      </c>
      <c r="L136" s="33">
        <f t="shared" si="272"/>
        <v>0.11</v>
      </c>
      <c r="M136" s="29">
        <f t="shared" ref="M136" si="338">K136*L136</f>
        <v>0</v>
      </c>
      <c r="N136" s="532"/>
      <c r="O136" s="24"/>
      <c r="P136" s="151"/>
      <c r="Q136" s="529"/>
      <c r="R136" s="523"/>
      <c r="S136" s="17" t="s">
        <v>27</v>
      </c>
      <c r="T136" s="311"/>
      <c r="U136" s="308"/>
      <c r="V136" s="519"/>
      <c r="W136" s="305">
        <f>F136+W135</f>
        <v>24</v>
      </c>
      <c r="X136" s="305">
        <f>G136+X135</f>
        <v>365</v>
      </c>
      <c r="Y136" s="519"/>
      <c r="Z136" s="62">
        <f>IF(U136="",0,K136-(IF(V135="Y",X136,0)*(U136/1000)*24+IF(V135="Y",(G135-X135),0)*(U136/1000)*(W136))*(H135-Y135))</f>
        <v>0</v>
      </c>
      <c r="AA136" s="65">
        <f t="shared" si="268"/>
        <v>0</v>
      </c>
      <c r="AB136" s="511"/>
      <c r="AC136" s="513"/>
    </row>
    <row r="137" spans="1:29" ht="25.35" customHeight="1" thickBot="1" x14ac:dyDescent="0.35">
      <c r="A137" s="525">
        <v>39</v>
      </c>
      <c r="B137" s="527" t="s">
        <v>28</v>
      </c>
      <c r="C137" s="158" t="s">
        <v>25</v>
      </c>
      <c r="D137" s="307"/>
      <c r="E137" s="518"/>
      <c r="F137" s="315"/>
      <c r="G137" s="315"/>
      <c r="H137" s="518"/>
      <c r="I137" s="12">
        <f t="shared" ref="I137" si="339">D137*F137*H137</f>
        <v>0</v>
      </c>
      <c r="J137" s="12">
        <f>I137/1000</f>
        <v>0</v>
      </c>
      <c r="K137" s="157">
        <f t="shared" ref="K137" si="340">G137*J137</f>
        <v>0</v>
      </c>
      <c r="L137" s="30">
        <f t="shared" si="272"/>
        <v>0.11</v>
      </c>
      <c r="M137" s="28">
        <f t="shared" ref="M137" si="341">L137*K137</f>
        <v>0</v>
      </c>
      <c r="N137" s="520">
        <f>M137+M138</f>
        <v>0</v>
      </c>
      <c r="O137" s="24"/>
      <c r="P137" s="151"/>
      <c r="Q137" s="525">
        <v>39</v>
      </c>
      <c r="R137" s="522" t="str">
        <f>B137</f>
        <v>Name/Type</v>
      </c>
      <c r="S137" s="11" t="s">
        <v>25</v>
      </c>
      <c r="T137" s="312"/>
      <c r="U137" s="306"/>
      <c r="V137" s="524"/>
      <c r="W137" s="307"/>
      <c r="X137" s="307"/>
      <c r="Y137" s="518"/>
      <c r="Z137" s="169">
        <f>IF(U137="",0,K137-(U137)*(F137-W137)*(G137-X137)*(H137-Y137)/1000)</f>
        <v>0</v>
      </c>
      <c r="AA137" s="65">
        <f t="shared" si="268"/>
        <v>0</v>
      </c>
      <c r="AB137" s="510">
        <f t="shared" ref="AB137" si="342">Z137+Z138</f>
        <v>0</v>
      </c>
      <c r="AC137" s="512">
        <f t="shared" ref="AC137" si="343">AA137+AA138</f>
        <v>0</v>
      </c>
    </row>
    <row r="138" spans="1:29" ht="25.35" customHeight="1" thickBot="1" x14ac:dyDescent="0.35">
      <c r="A138" s="526"/>
      <c r="B138" s="517"/>
      <c r="C138" s="159" t="s">
        <v>27</v>
      </c>
      <c r="D138" s="318"/>
      <c r="E138" s="519"/>
      <c r="F138" s="317">
        <f t="shared" ref="F138" si="344">24-F137</f>
        <v>24</v>
      </c>
      <c r="G138" s="317">
        <f t="shared" ref="G138" si="345">365-G137</f>
        <v>365</v>
      </c>
      <c r="H138" s="519"/>
      <c r="I138" s="12">
        <f t="shared" ref="I138" si="346">D138*F138*H137</f>
        <v>0</v>
      </c>
      <c r="J138" s="14">
        <f>I138/1000</f>
        <v>0</v>
      </c>
      <c r="K138" s="157">
        <f t="shared" ref="K138" si="347">(IF(E137="Y",G138,0)*(D138/1000)*24+IF(E137="Y",G137,0)*(D138/1000)*(F138))*H137</f>
        <v>0</v>
      </c>
      <c r="L138" s="31">
        <f t="shared" si="272"/>
        <v>0.11</v>
      </c>
      <c r="M138" s="29">
        <f t="shared" ref="M138" si="348">K138*L138</f>
        <v>0</v>
      </c>
      <c r="N138" s="521"/>
      <c r="O138" s="24"/>
      <c r="P138" s="151"/>
      <c r="Q138" s="526"/>
      <c r="R138" s="523"/>
      <c r="S138" s="13" t="s">
        <v>27</v>
      </c>
      <c r="T138" s="313"/>
      <c r="U138" s="308"/>
      <c r="V138" s="519"/>
      <c r="W138" s="305">
        <f>F138+W137</f>
        <v>24</v>
      </c>
      <c r="X138" s="305">
        <f>G138+X137</f>
        <v>365</v>
      </c>
      <c r="Y138" s="519"/>
      <c r="Z138" s="62">
        <f>IF(U138="",0,K138-(IF(V137="Y",X138,0)*(U138/1000)*24+IF(V137="Y",(G137-X137),0)*(U138/1000)*(W138))*(H137-Y137))</f>
        <v>0</v>
      </c>
      <c r="AA138" s="65">
        <f t="shared" si="268"/>
        <v>0</v>
      </c>
      <c r="AB138" s="511"/>
      <c r="AC138" s="513"/>
    </row>
    <row r="139" spans="1:29" ht="25.35" customHeight="1" thickBot="1" x14ac:dyDescent="0.35">
      <c r="A139" s="514">
        <v>40</v>
      </c>
      <c r="B139" s="516" t="s">
        <v>28</v>
      </c>
      <c r="C139" s="160" t="s">
        <v>25</v>
      </c>
      <c r="D139" s="315"/>
      <c r="E139" s="518"/>
      <c r="F139" s="315"/>
      <c r="G139" s="315"/>
      <c r="H139" s="518"/>
      <c r="I139" s="12">
        <f t="shared" ref="I139" si="349">D139*F139*H139</f>
        <v>0</v>
      </c>
      <c r="J139" s="16">
        <f>I139/1000</f>
        <v>0</v>
      </c>
      <c r="K139" s="157">
        <f t="shared" ref="K139" si="350">G139*J139</f>
        <v>0</v>
      </c>
      <c r="L139" s="32">
        <f>$C$6</f>
        <v>0.11</v>
      </c>
      <c r="M139" s="28">
        <f t="shared" ref="M139" si="351">L139*K139</f>
        <v>0</v>
      </c>
      <c r="N139" s="520">
        <f>M139+M140</f>
        <v>0</v>
      </c>
      <c r="O139" s="24"/>
      <c r="P139" s="151"/>
      <c r="Q139" s="514">
        <v>40</v>
      </c>
      <c r="R139" s="522" t="str">
        <f>B139</f>
        <v>Name/Type</v>
      </c>
      <c r="S139" s="15" t="s">
        <v>25</v>
      </c>
      <c r="T139" s="310"/>
      <c r="U139" s="306"/>
      <c r="V139" s="524"/>
      <c r="W139" s="307"/>
      <c r="X139" s="307"/>
      <c r="Y139" s="518"/>
      <c r="Z139" s="169">
        <f>IF(U139="",0,K139-(U139)*(F139-W139)*(G139-X139)*(H139-Y139)/1000)</f>
        <v>0</v>
      </c>
      <c r="AA139" s="65">
        <f t="shared" si="268"/>
        <v>0</v>
      </c>
      <c r="AB139" s="510">
        <f t="shared" ref="AB139" si="352">Z139+Z140</f>
        <v>0</v>
      </c>
      <c r="AC139" s="512">
        <f t="shared" ref="AC139" si="353">AA139+AA140</f>
        <v>0</v>
      </c>
    </row>
    <row r="140" spans="1:29" ht="25.35" customHeight="1" thickBot="1" x14ac:dyDescent="0.35">
      <c r="A140" s="515"/>
      <c r="B140" s="517"/>
      <c r="C140" s="159" t="s">
        <v>27</v>
      </c>
      <c r="D140" s="318"/>
      <c r="E140" s="519"/>
      <c r="F140" s="317">
        <f t="shared" ref="F140" si="354">24-F139</f>
        <v>24</v>
      </c>
      <c r="G140" s="317">
        <f t="shared" ref="G140" si="355">365-G139</f>
        <v>365</v>
      </c>
      <c r="H140" s="519"/>
      <c r="I140" s="366">
        <f t="shared" ref="I140" si="356">D140*F140*H139</f>
        <v>0</v>
      </c>
      <c r="J140" s="14">
        <f>I140/1000</f>
        <v>0</v>
      </c>
      <c r="K140" s="367">
        <f t="shared" ref="K140" si="357">(IF(E139="Y",G140,0)*(D140/1000)*24+IF(E139="Y",G139,0)*(D140/1000)*(F140))*H139</f>
        <v>0</v>
      </c>
      <c r="L140" s="31">
        <f t="shared" si="272"/>
        <v>0.11</v>
      </c>
      <c r="M140" s="29">
        <f t="shared" ref="M140" si="358">K140*L140</f>
        <v>0</v>
      </c>
      <c r="N140" s="521"/>
      <c r="O140" s="24"/>
      <c r="P140" s="151"/>
      <c r="Q140" s="515"/>
      <c r="R140" s="523"/>
      <c r="S140" s="13" t="s">
        <v>27</v>
      </c>
      <c r="T140" s="313"/>
      <c r="U140" s="308"/>
      <c r="V140" s="519"/>
      <c r="W140" s="305">
        <f>F140+W139</f>
        <v>24</v>
      </c>
      <c r="X140" s="305">
        <f>G140+X139</f>
        <v>365</v>
      </c>
      <c r="Y140" s="519"/>
      <c r="Z140" s="62">
        <f>IF(U140="",0,K140-(IF(V139="Y",X140,0)*(U140/1000)*24+IF(V139="Y",(G139-X139),0)*(U140/1000)*(W140))*(H139-Y139))</f>
        <v>0</v>
      </c>
      <c r="AA140" s="65">
        <f t="shared" si="268"/>
        <v>0</v>
      </c>
      <c r="AB140" s="511"/>
      <c r="AC140" s="513"/>
    </row>
    <row r="141" spans="1:29" ht="18.75" x14ac:dyDescent="0.3">
      <c r="A141" s="19"/>
      <c r="F141" s="20"/>
      <c r="G141" s="20"/>
      <c r="H141" s="20"/>
      <c r="I141" s="20"/>
      <c r="J141" s="20"/>
      <c r="K141" s="21"/>
      <c r="P141" s="86"/>
      <c r="Q141" s="86"/>
      <c r="R141" s="25"/>
    </row>
    <row r="142" spans="1:29" ht="18.75" x14ac:dyDescent="0.3">
      <c r="A142" s="509" t="s">
        <v>134</v>
      </c>
      <c r="B142" s="509"/>
      <c r="C142" s="509"/>
      <c r="D142" s="509"/>
      <c r="E142" s="86"/>
      <c r="F142" s="86"/>
      <c r="R142" s="25"/>
      <c r="Z142" s="358"/>
    </row>
    <row r="143" spans="1:29" x14ac:dyDescent="0.25">
      <c r="A143" s="86"/>
      <c r="B143" s="86"/>
      <c r="C143" s="86"/>
      <c r="D143" s="86"/>
      <c r="E143" s="86"/>
      <c r="F143" s="86"/>
      <c r="R143" s="25"/>
    </row>
  </sheetData>
  <sheetProtection algorithmName="SHA-512" hashValue="zQNCDUsZroSyRXhdu74wIqs11Frl+YVbItrVFghvcV/PZSEPc3Oih7reNrRq1dl2E454DzvNfilcAwf/pP6Q6Q==" saltValue="kQaN3JZgs8aK5kmkLftyWw==" spinCount="100000" sheet="1" objects="1" scenarios="1" selectLockedCells="1"/>
  <mergeCells count="457">
    <mergeCell ref="AC26:AC27"/>
    <mergeCell ref="AB28:AB29"/>
    <mergeCell ref="AC28:AC29"/>
    <mergeCell ref="AB30:AB31"/>
    <mergeCell ref="AC30:AC31"/>
    <mergeCell ref="A32:D32"/>
    <mergeCell ref="AB12:AB13"/>
    <mergeCell ref="AC12:AC13"/>
    <mergeCell ref="AB14:AB15"/>
    <mergeCell ref="AC14:AC15"/>
    <mergeCell ref="AB16:AB17"/>
    <mergeCell ref="AC16:AC17"/>
    <mergeCell ref="AB18:AB19"/>
    <mergeCell ref="AC18:AC19"/>
    <mergeCell ref="AB20:AB21"/>
    <mergeCell ref="AC20:AC21"/>
    <mergeCell ref="AB22:AB23"/>
    <mergeCell ref="AC22:AC23"/>
    <mergeCell ref="AB24:AB25"/>
    <mergeCell ref="AC24:AC25"/>
    <mergeCell ref="AB26:AB27"/>
    <mergeCell ref="R16:R17"/>
    <mergeCell ref="R18:R19"/>
    <mergeCell ref="R20:R21"/>
    <mergeCell ref="Q26:Q27"/>
    <mergeCell ref="Q24:Q25"/>
    <mergeCell ref="Q30:Q31"/>
    <mergeCell ref="Q28:Q29"/>
    <mergeCell ref="R22:R23"/>
    <mergeCell ref="R24:R25"/>
    <mergeCell ref="Y24:Y25"/>
    <mergeCell ref="Y26:Y27"/>
    <mergeCell ref="Y28:Y29"/>
    <mergeCell ref="Y30:Y31"/>
    <mergeCell ref="V22:V23"/>
    <mergeCell ref="V24:V25"/>
    <mergeCell ref="V26:V27"/>
    <mergeCell ref="V28:V29"/>
    <mergeCell ref="V30:V31"/>
    <mergeCell ref="R26:R27"/>
    <mergeCell ref="R28:R29"/>
    <mergeCell ref="R30:R31"/>
    <mergeCell ref="E30:E31"/>
    <mergeCell ref="A24:A25"/>
    <mergeCell ref="B24:B25"/>
    <mergeCell ref="N24:N25"/>
    <mergeCell ref="A30:A31"/>
    <mergeCell ref="B30:B31"/>
    <mergeCell ref="N30:N31"/>
    <mergeCell ref="N26:N27"/>
    <mergeCell ref="A28:A29"/>
    <mergeCell ref="B28:B29"/>
    <mergeCell ref="N28:N29"/>
    <mergeCell ref="A26:A27"/>
    <mergeCell ref="B26:B27"/>
    <mergeCell ref="E24:E25"/>
    <mergeCell ref="E26:E27"/>
    <mergeCell ref="H24:H25"/>
    <mergeCell ref="H26:H27"/>
    <mergeCell ref="H28:H29"/>
    <mergeCell ref="H30:H31"/>
    <mergeCell ref="E28:E29"/>
    <mergeCell ref="A20:A21"/>
    <mergeCell ref="B20:B21"/>
    <mergeCell ref="N20:N21"/>
    <mergeCell ref="A22:A23"/>
    <mergeCell ref="B22:B23"/>
    <mergeCell ref="N22:N23"/>
    <mergeCell ref="E22:E23"/>
    <mergeCell ref="E20:E21"/>
    <mergeCell ref="H20:H21"/>
    <mergeCell ref="H22:H23"/>
    <mergeCell ref="C7:G7"/>
    <mergeCell ref="B10:C10"/>
    <mergeCell ref="B11:C11"/>
    <mergeCell ref="N18:N19"/>
    <mergeCell ref="E16:E17"/>
    <mergeCell ref="E18:E19"/>
    <mergeCell ref="A12:A13"/>
    <mergeCell ref="B12:B13"/>
    <mergeCell ref="E12:E13"/>
    <mergeCell ref="N12:N13"/>
    <mergeCell ref="A14:A15"/>
    <mergeCell ref="B14:B15"/>
    <mergeCell ref="N14:N15"/>
    <mergeCell ref="E14:E15"/>
    <mergeCell ref="H12:H13"/>
    <mergeCell ref="H14:H15"/>
    <mergeCell ref="A18:A19"/>
    <mergeCell ref="B18:B19"/>
    <mergeCell ref="A16:A17"/>
    <mergeCell ref="B16:B17"/>
    <mergeCell ref="N16:N17"/>
    <mergeCell ref="H16:H17"/>
    <mergeCell ref="H18:H19"/>
    <mergeCell ref="Y12:Y13"/>
    <mergeCell ref="Y14:Y15"/>
    <mergeCell ref="Q18:Q19"/>
    <mergeCell ref="Q16:Q17"/>
    <mergeCell ref="Q22:Q23"/>
    <mergeCell ref="Q20:Q21"/>
    <mergeCell ref="Q14:Q15"/>
    <mergeCell ref="R14:R15"/>
    <mergeCell ref="V14:V15"/>
    <mergeCell ref="Q12:Q13"/>
    <mergeCell ref="R12:R13"/>
    <mergeCell ref="V12:V13"/>
    <mergeCell ref="Y16:Y17"/>
    <mergeCell ref="Y18:Y19"/>
    <mergeCell ref="Y20:Y21"/>
    <mergeCell ref="Y22:Y23"/>
    <mergeCell ref="V16:V17"/>
    <mergeCell ref="V18:V19"/>
    <mergeCell ref="V20:V21"/>
    <mergeCell ref="C40:G40"/>
    <mergeCell ref="B43:C43"/>
    <mergeCell ref="B44:C44"/>
    <mergeCell ref="A45:A46"/>
    <mergeCell ref="B45:B46"/>
    <mergeCell ref="E45:E46"/>
    <mergeCell ref="H45:H46"/>
    <mergeCell ref="N45:N46"/>
    <mergeCell ref="Q45:Q46"/>
    <mergeCell ref="R45:R46"/>
    <mergeCell ref="V45:V46"/>
    <mergeCell ref="Y45:Y46"/>
    <mergeCell ref="AB45:AB46"/>
    <mergeCell ref="AC45:AC46"/>
    <mergeCell ref="A47:A48"/>
    <mergeCell ref="B47:B48"/>
    <mergeCell ref="E47:E48"/>
    <mergeCell ref="H47:H48"/>
    <mergeCell ref="N47:N48"/>
    <mergeCell ref="Q47:Q48"/>
    <mergeCell ref="R47:R48"/>
    <mergeCell ref="V47:V48"/>
    <mergeCell ref="Y47:Y48"/>
    <mergeCell ref="AB47:AB48"/>
    <mergeCell ref="AC47:AC48"/>
    <mergeCell ref="AB49:AB50"/>
    <mergeCell ref="AC49:AC50"/>
    <mergeCell ref="A51:A52"/>
    <mergeCell ref="B51:B52"/>
    <mergeCell ref="E51:E52"/>
    <mergeCell ref="H51:H52"/>
    <mergeCell ref="N51:N52"/>
    <mergeCell ref="Q51:Q52"/>
    <mergeCell ref="R51:R52"/>
    <mergeCell ref="V51:V52"/>
    <mergeCell ref="Y51:Y52"/>
    <mergeCell ref="AB51:AB52"/>
    <mergeCell ref="AC51:AC52"/>
    <mergeCell ref="A49:A50"/>
    <mergeCell ref="B49:B50"/>
    <mergeCell ref="E49:E50"/>
    <mergeCell ref="H49:H50"/>
    <mergeCell ref="N49:N50"/>
    <mergeCell ref="Q49:Q50"/>
    <mergeCell ref="R49:R50"/>
    <mergeCell ref="V49:V50"/>
    <mergeCell ref="Y49:Y50"/>
    <mergeCell ref="AB53:AB54"/>
    <mergeCell ref="AC53:AC54"/>
    <mergeCell ref="A55:A56"/>
    <mergeCell ref="B55:B56"/>
    <mergeCell ref="E55:E56"/>
    <mergeCell ref="H55:H56"/>
    <mergeCell ref="N55:N56"/>
    <mergeCell ref="Q55:Q56"/>
    <mergeCell ref="R55:R56"/>
    <mergeCell ref="V55:V56"/>
    <mergeCell ref="Y55:Y56"/>
    <mergeCell ref="AB55:AB56"/>
    <mergeCell ref="AC55:AC56"/>
    <mergeCell ref="A53:A54"/>
    <mergeCell ref="B53:B54"/>
    <mergeCell ref="E53:E54"/>
    <mergeCell ref="H53:H54"/>
    <mergeCell ref="N53:N54"/>
    <mergeCell ref="Q53:Q54"/>
    <mergeCell ref="R53:R54"/>
    <mergeCell ref="V53:V54"/>
    <mergeCell ref="Y53:Y54"/>
    <mergeCell ref="AB57:AB58"/>
    <mergeCell ref="AC57:AC58"/>
    <mergeCell ref="A59:A60"/>
    <mergeCell ref="B59:B60"/>
    <mergeCell ref="E59:E60"/>
    <mergeCell ref="H59:H60"/>
    <mergeCell ref="N59:N60"/>
    <mergeCell ref="Q59:Q60"/>
    <mergeCell ref="R59:R60"/>
    <mergeCell ref="V59:V60"/>
    <mergeCell ref="Y59:Y60"/>
    <mergeCell ref="AB59:AB60"/>
    <mergeCell ref="AC59:AC60"/>
    <mergeCell ref="A57:A58"/>
    <mergeCell ref="B57:B58"/>
    <mergeCell ref="E57:E58"/>
    <mergeCell ref="H57:H58"/>
    <mergeCell ref="N57:N58"/>
    <mergeCell ref="Q57:Q58"/>
    <mergeCell ref="R57:R58"/>
    <mergeCell ref="V57:V58"/>
    <mergeCell ref="Y57:Y58"/>
    <mergeCell ref="AB61:AB62"/>
    <mergeCell ref="AC61:AC62"/>
    <mergeCell ref="A63:A64"/>
    <mergeCell ref="B63:B64"/>
    <mergeCell ref="E63:E64"/>
    <mergeCell ref="H63:H64"/>
    <mergeCell ref="N63:N64"/>
    <mergeCell ref="Q63:Q64"/>
    <mergeCell ref="R63:R64"/>
    <mergeCell ref="V63:V64"/>
    <mergeCell ref="Y63:Y64"/>
    <mergeCell ref="AB63:AB64"/>
    <mergeCell ref="AC63:AC64"/>
    <mergeCell ref="A61:A62"/>
    <mergeCell ref="B61:B62"/>
    <mergeCell ref="E61:E62"/>
    <mergeCell ref="H61:H62"/>
    <mergeCell ref="N61:N62"/>
    <mergeCell ref="Q61:Q62"/>
    <mergeCell ref="R61:R62"/>
    <mergeCell ref="V61:V62"/>
    <mergeCell ref="Y61:Y62"/>
    <mergeCell ref="A66:D66"/>
    <mergeCell ref="C78:G78"/>
    <mergeCell ref="B81:C81"/>
    <mergeCell ref="B82:C82"/>
    <mergeCell ref="A83:A84"/>
    <mergeCell ref="B83:B84"/>
    <mergeCell ref="E83:E84"/>
    <mergeCell ref="H83:H84"/>
    <mergeCell ref="N83:N84"/>
    <mergeCell ref="Q83:Q84"/>
    <mergeCell ref="R83:R84"/>
    <mergeCell ref="V83:V84"/>
    <mergeCell ref="Y83:Y84"/>
    <mergeCell ref="AB83:AB84"/>
    <mergeCell ref="AC83:AC84"/>
    <mergeCell ref="A85:A86"/>
    <mergeCell ref="B85:B86"/>
    <mergeCell ref="E85:E86"/>
    <mergeCell ref="H85:H86"/>
    <mergeCell ref="N85:N86"/>
    <mergeCell ref="Q85:Q86"/>
    <mergeCell ref="R85:R86"/>
    <mergeCell ref="V85:V86"/>
    <mergeCell ref="Y85:Y86"/>
    <mergeCell ref="AB85:AB86"/>
    <mergeCell ref="AC85:AC86"/>
    <mergeCell ref="AB87:AB88"/>
    <mergeCell ref="AC87:AC88"/>
    <mergeCell ref="A89:A90"/>
    <mergeCell ref="B89:B90"/>
    <mergeCell ref="E89:E90"/>
    <mergeCell ref="H89:H90"/>
    <mergeCell ref="N89:N90"/>
    <mergeCell ref="Q89:Q90"/>
    <mergeCell ref="R89:R90"/>
    <mergeCell ref="V89:V90"/>
    <mergeCell ref="Y89:Y90"/>
    <mergeCell ref="AB89:AB90"/>
    <mergeCell ref="AC89:AC90"/>
    <mergeCell ref="A87:A88"/>
    <mergeCell ref="B87:B88"/>
    <mergeCell ref="E87:E88"/>
    <mergeCell ref="H87:H88"/>
    <mergeCell ref="N87:N88"/>
    <mergeCell ref="Q87:Q88"/>
    <mergeCell ref="R87:R88"/>
    <mergeCell ref="V87:V88"/>
    <mergeCell ref="Y87:Y88"/>
    <mergeCell ref="AB91:AB92"/>
    <mergeCell ref="AC91:AC92"/>
    <mergeCell ref="A93:A94"/>
    <mergeCell ref="B93:B94"/>
    <mergeCell ref="E93:E94"/>
    <mergeCell ref="H93:H94"/>
    <mergeCell ref="N93:N94"/>
    <mergeCell ref="Q93:Q94"/>
    <mergeCell ref="R93:R94"/>
    <mergeCell ref="V93:V94"/>
    <mergeCell ref="Y93:Y94"/>
    <mergeCell ref="AB93:AB94"/>
    <mergeCell ref="AC93:AC94"/>
    <mergeCell ref="A91:A92"/>
    <mergeCell ref="B91:B92"/>
    <mergeCell ref="E91:E92"/>
    <mergeCell ref="H91:H92"/>
    <mergeCell ref="N91:N92"/>
    <mergeCell ref="Q91:Q92"/>
    <mergeCell ref="R91:R92"/>
    <mergeCell ref="V91:V92"/>
    <mergeCell ref="Y91:Y92"/>
    <mergeCell ref="AB95:AB96"/>
    <mergeCell ref="AC95:AC96"/>
    <mergeCell ref="A97:A98"/>
    <mergeCell ref="B97:B98"/>
    <mergeCell ref="E97:E98"/>
    <mergeCell ref="H97:H98"/>
    <mergeCell ref="N97:N98"/>
    <mergeCell ref="Q97:Q98"/>
    <mergeCell ref="R97:R98"/>
    <mergeCell ref="V97:V98"/>
    <mergeCell ref="Y97:Y98"/>
    <mergeCell ref="AB97:AB98"/>
    <mergeCell ref="AC97:AC98"/>
    <mergeCell ref="A95:A96"/>
    <mergeCell ref="B95:B96"/>
    <mergeCell ref="E95:E96"/>
    <mergeCell ref="H95:H96"/>
    <mergeCell ref="N95:N96"/>
    <mergeCell ref="Q95:Q96"/>
    <mergeCell ref="R95:R96"/>
    <mergeCell ref="V95:V96"/>
    <mergeCell ref="Y95:Y96"/>
    <mergeCell ref="AB99:AB100"/>
    <mergeCell ref="AC99:AC100"/>
    <mergeCell ref="A101:A102"/>
    <mergeCell ref="B101:B102"/>
    <mergeCell ref="E101:E102"/>
    <mergeCell ref="H101:H102"/>
    <mergeCell ref="N101:N102"/>
    <mergeCell ref="Q101:Q102"/>
    <mergeCell ref="R101:R102"/>
    <mergeCell ref="V101:V102"/>
    <mergeCell ref="Y101:Y102"/>
    <mergeCell ref="AB101:AB102"/>
    <mergeCell ref="AC101:AC102"/>
    <mergeCell ref="A99:A100"/>
    <mergeCell ref="B99:B100"/>
    <mergeCell ref="E99:E100"/>
    <mergeCell ref="H99:H100"/>
    <mergeCell ref="N99:N100"/>
    <mergeCell ref="Q99:Q100"/>
    <mergeCell ref="R99:R100"/>
    <mergeCell ref="V99:V100"/>
    <mergeCell ref="Y99:Y100"/>
    <mergeCell ref="A104:D104"/>
    <mergeCell ref="C116:G116"/>
    <mergeCell ref="B119:C119"/>
    <mergeCell ref="B120:C120"/>
    <mergeCell ref="A121:A122"/>
    <mergeCell ref="B121:B122"/>
    <mergeCell ref="E121:E122"/>
    <mergeCell ref="H121:H122"/>
    <mergeCell ref="N121:N122"/>
    <mergeCell ref="Q121:Q122"/>
    <mergeCell ref="R121:R122"/>
    <mergeCell ref="V121:V122"/>
    <mergeCell ref="Y121:Y122"/>
    <mergeCell ref="AB121:AB122"/>
    <mergeCell ref="AC121:AC122"/>
    <mergeCell ref="A123:A124"/>
    <mergeCell ref="B123:B124"/>
    <mergeCell ref="E123:E124"/>
    <mergeCell ref="H123:H124"/>
    <mergeCell ref="N123:N124"/>
    <mergeCell ref="Q123:Q124"/>
    <mergeCell ref="R123:R124"/>
    <mergeCell ref="V123:V124"/>
    <mergeCell ref="Y123:Y124"/>
    <mergeCell ref="AB123:AB124"/>
    <mergeCell ref="AC123:AC124"/>
    <mergeCell ref="AB125:AB126"/>
    <mergeCell ref="AC125:AC126"/>
    <mergeCell ref="A127:A128"/>
    <mergeCell ref="B127:B128"/>
    <mergeCell ref="E127:E128"/>
    <mergeCell ref="H127:H128"/>
    <mergeCell ref="N127:N128"/>
    <mergeCell ref="Q127:Q128"/>
    <mergeCell ref="R127:R128"/>
    <mergeCell ref="V127:V128"/>
    <mergeCell ref="Y127:Y128"/>
    <mergeCell ref="AB127:AB128"/>
    <mergeCell ref="AC127:AC128"/>
    <mergeCell ref="A125:A126"/>
    <mergeCell ref="B125:B126"/>
    <mergeCell ref="E125:E126"/>
    <mergeCell ref="H125:H126"/>
    <mergeCell ref="N125:N126"/>
    <mergeCell ref="Q125:Q126"/>
    <mergeCell ref="R125:R126"/>
    <mergeCell ref="V125:V126"/>
    <mergeCell ref="Y125:Y126"/>
    <mergeCell ref="AB129:AB130"/>
    <mergeCell ref="AC129:AC130"/>
    <mergeCell ref="A131:A132"/>
    <mergeCell ref="B131:B132"/>
    <mergeCell ref="E131:E132"/>
    <mergeCell ref="H131:H132"/>
    <mergeCell ref="N131:N132"/>
    <mergeCell ref="Q131:Q132"/>
    <mergeCell ref="R131:R132"/>
    <mergeCell ref="V131:V132"/>
    <mergeCell ref="Y131:Y132"/>
    <mergeCell ref="AB131:AB132"/>
    <mergeCell ref="AC131:AC132"/>
    <mergeCell ref="A129:A130"/>
    <mergeCell ref="B129:B130"/>
    <mergeCell ref="E129:E130"/>
    <mergeCell ref="H129:H130"/>
    <mergeCell ref="N129:N130"/>
    <mergeCell ref="Q129:Q130"/>
    <mergeCell ref="R129:R130"/>
    <mergeCell ref="V129:V130"/>
    <mergeCell ref="Y129:Y130"/>
    <mergeCell ref="AB133:AB134"/>
    <mergeCell ref="AC133:AC134"/>
    <mergeCell ref="A135:A136"/>
    <mergeCell ref="B135:B136"/>
    <mergeCell ref="E135:E136"/>
    <mergeCell ref="H135:H136"/>
    <mergeCell ref="N135:N136"/>
    <mergeCell ref="Q135:Q136"/>
    <mergeCell ref="R135:R136"/>
    <mergeCell ref="V135:V136"/>
    <mergeCell ref="Y135:Y136"/>
    <mergeCell ref="AB135:AB136"/>
    <mergeCell ref="AC135:AC136"/>
    <mergeCell ref="A133:A134"/>
    <mergeCell ref="B133:B134"/>
    <mergeCell ref="E133:E134"/>
    <mergeCell ref="H133:H134"/>
    <mergeCell ref="N133:N134"/>
    <mergeCell ref="Q133:Q134"/>
    <mergeCell ref="R133:R134"/>
    <mergeCell ref="V133:V134"/>
    <mergeCell ref="Y133:Y134"/>
    <mergeCell ref="Q3:V8"/>
    <mergeCell ref="A142:D142"/>
    <mergeCell ref="AB137:AB138"/>
    <mergeCell ref="AC137:AC138"/>
    <mergeCell ref="A139:A140"/>
    <mergeCell ref="B139:B140"/>
    <mergeCell ref="E139:E140"/>
    <mergeCell ref="H139:H140"/>
    <mergeCell ref="N139:N140"/>
    <mergeCell ref="Q139:Q140"/>
    <mergeCell ref="R139:R140"/>
    <mergeCell ref="V139:V140"/>
    <mergeCell ref="Y139:Y140"/>
    <mergeCell ref="AB139:AB140"/>
    <mergeCell ref="AC139:AC140"/>
    <mergeCell ref="A137:A138"/>
    <mergeCell ref="B137:B138"/>
    <mergeCell ref="E137:E138"/>
    <mergeCell ref="H137:H138"/>
    <mergeCell ref="N137:N138"/>
    <mergeCell ref="Q137:Q138"/>
    <mergeCell ref="R137:R138"/>
    <mergeCell ref="V137:V138"/>
    <mergeCell ref="Y137:Y138"/>
  </mergeCells>
  <dataValidations disablePrompts="1" count="2">
    <dataValidation allowBlank="1" showInputMessage="1" showErrorMessage="1" prompt="How many days less per year will you use this appliance?" sqref="X11 X44 X82 X120"/>
    <dataValidation allowBlank="1" showInputMessage="1" showErrorMessage="1" prompt="How many less hours in the day will you use this appliance?" sqref="W11 W44 W82 W120"/>
  </dataValidations>
  <hyperlinks>
    <hyperlink ref="A32:D32" location="'Assumptions and Methodology'!A25" display="For Sources and Assumptions please click here"/>
    <hyperlink ref="A66:D66" location="'Assumptions and Methodology'!A25" display="For Sources and Assumptions please click here"/>
    <hyperlink ref="A104:D104" location="'Assumptions and Methodology'!A25" display="For Sources and Assumptions please click here"/>
    <hyperlink ref="A142:D142" location="'Assumptions and Methodology'!A25" display="For Sources and Assumptions please click here"/>
  </hyperlinks>
  <pageMargins left="0.34" right="0.32" top="0.75" bottom="0.75" header="0.3" footer="0.3"/>
  <pageSetup scale="59" fitToWidth="2" orientation="landscape" r:id="rId1"/>
  <headerFooter alignWithMargins="0">
    <oddHeader>&amp;C&amp;"-,Bold"&amp;14APPLIANCE COST  WORKSHEET</oddHeader>
  </headerFooter>
  <colBreaks count="1" manualBreakCount="1">
    <brk id="15" max="3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AB172"/>
  <sheetViews>
    <sheetView showGridLines="0" view="pageBreakPreview" zoomScale="115" zoomScaleNormal="90" zoomScaleSheetLayoutView="115" workbookViewId="0">
      <selection activeCell="H28" sqref="H28"/>
    </sheetView>
  </sheetViews>
  <sheetFormatPr defaultRowHeight="15" x14ac:dyDescent="0.25"/>
  <cols>
    <col min="1" max="1" width="4.140625" customWidth="1"/>
    <col min="2" max="2" width="11.42578125" customWidth="1"/>
    <col min="3" max="3" width="10.42578125" customWidth="1"/>
    <col min="4" max="4" width="8.7109375" bestFit="1" customWidth="1"/>
    <col min="7" max="7" width="13.7109375" customWidth="1"/>
    <col min="8" max="8" width="22.85546875" customWidth="1"/>
    <col min="9" max="9" width="11.85546875" customWidth="1"/>
    <col min="10" max="10" width="11.28515625" customWidth="1"/>
    <col min="11" max="11" width="14.42578125" customWidth="1"/>
    <col min="12" max="12" width="13.28515625" bestFit="1" customWidth="1"/>
    <col min="13" max="13" width="14.42578125" customWidth="1"/>
    <col min="14" max="14" width="11.85546875" customWidth="1"/>
    <col min="15" max="15" width="12" customWidth="1"/>
    <col min="16" max="17" width="3" customWidth="1"/>
    <col min="18" max="18" width="9.42578125" customWidth="1"/>
    <col min="19" max="19" width="17" customWidth="1"/>
    <col min="20" max="20" width="10.28515625" customWidth="1"/>
    <col min="22" max="22" width="11.85546875" customWidth="1"/>
  </cols>
  <sheetData>
    <row r="1" spans="1:28" ht="26.25" x14ac:dyDescent="0.4">
      <c r="A1" s="27" t="s">
        <v>73</v>
      </c>
      <c r="B1" s="1"/>
      <c r="C1" s="1"/>
      <c r="D1" s="1"/>
      <c r="E1" s="1"/>
      <c r="F1" s="1"/>
      <c r="G1" s="1"/>
      <c r="H1" s="1"/>
      <c r="I1" s="1"/>
      <c r="J1" s="1"/>
      <c r="K1" s="1"/>
      <c r="L1" s="1"/>
      <c r="M1" s="1"/>
      <c r="N1" s="1"/>
      <c r="O1" s="354"/>
      <c r="P1" s="78"/>
      <c r="Q1" s="27" t="s">
        <v>165</v>
      </c>
      <c r="S1" s="1"/>
      <c r="T1" s="1"/>
      <c r="U1" s="1"/>
    </row>
    <row r="2" spans="1:28" ht="9.75" customHeight="1" x14ac:dyDescent="0.4">
      <c r="A2" s="27"/>
      <c r="B2" s="1"/>
      <c r="C2" s="1"/>
      <c r="D2" s="1"/>
      <c r="E2" s="1"/>
      <c r="F2" s="1"/>
      <c r="G2" s="1"/>
      <c r="H2" s="1"/>
      <c r="I2" s="1"/>
      <c r="J2" s="1"/>
      <c r="K2" s="1"/>
      <c r="L2" s="1"/>
      <c r="M2" s="1"/>
      <c r="N2" s="1"/>
      <c r="O2" s="354"/>
      <c r="P2" s="78"/>
      <c r="Q2" s="78"/>
      <c r="R2" s="27"/>
      <c r="S2" s="1"/>
      <c r="T2" s="1"/>
      <c r="U2" s="1"/>
    </row>
    <row r="3" spans="1:28" ht="15.75" x14ac:dyDescent="0.25">
      <c r="A3" s="2" t="s">
        <v>161</v>
      </c>
      <c r="G3" s="25"/>
      <c r="O3" s="319"/>
      <c r="Q3" s="86" t="s">
        <v>216</v>
      </c>
    </row>
    <row r="4" spans="1:28" ht="15.75" x14ac:dyDescent="0.25">
      <c r="A4" s="2" t="s">
        <v>207</v>
      </c>
      <c r="G4" s="25"/>
      <c r="O4" s="319"/>
      <c r="Q4" t="s">
        <v>230</v>
      </c>
    </row>
    <row r="5" spans="1:28" ht="21" customHeight="1" thickBot="1" x14ac:dyDescent="0.3">
      <c r="A5" s="361" t="s">
        <v>90</v>
      </c>
      <c r="O5" s="319"/>
      <c r="Q5" s="362" t="s">
        <v>217</v>
      </c>
      <c r="X5" s="287"/>
      <c r="Y5" s="86"/>
      <c r="Z5" s="86"/>
      <c r="AA5" s="86"/>
    </row>
    <row r="6" spans="1:28" ht="15.75" thickTop="1" x14ac:dyDescent="0.25">
      <c r="A6" s="3"/>
      <c r="R6" s="281" t="s">
        <v>211</v>
      </c>
      <c r="S6" s="282"/>
      <c r="T6" s="282"/>
      <c r="U6" s="282"/>
      <c r="V6" s="282"/>
      <c r="W6" s="282"/>
      <c r="X6" s="283"/>
      <c r="Y6" s="86"/>
      <c r="Z6" s="86"/>
      <c r="AA6" s="86"/>
    </row>
    <row r="7" spans="1:28" ht="18.75" x14ac:dyDescent="0.3">
      <c r="A7" s="4" t="s">
        <v>1</v>
      </c>
      <c r="R7" s="284" t="s">
        <v>209</v>
      </c>
      <c r="S7" s="86"/>
      <c r="T7" s="86"/>
      <c r="U7" s="86"/>
      <c r="V7" s="86"/>
      <c r="W7" s="86"/>
      <c r="X7" s="285"/>
      <c r="Y7" s="86"/>
      <c r="Z7" s="86"/>
      <c r="AA7" s="86"/>
    </row>
    <row r="8" spans="1:28" ht="16.5" customHeight="1" x14ac:dyDescent="0.3">
      <c r="A8" s="4"/>
      <c r="R8" s="284" t="s">
        <v>224</v>
      </c>
      <c r="S8" s="86"/>
      <c r="T8" s="86"/>
      <c r="U8" s="86"/>
      <c r="V8" s="86"/>
      <c r="W8" s="86"/>
      <c r="X8" s="285"/>
      <c r="Y8" s="86"/>
      <c r="Z8" s="86"/>
      <c r="AA8" s="86"/>
    </row>
    <row r="9" spans="1:28" ht="16.5" customHeight="1" thickBot="1" x14ac:dyDescent="0.3">
      <c r="A9" s="5"/>
      <c r="H9" s="86"/>
      <c r="R9" s="286" t="s">
        <v>210</v>
      </c>
      <c r="S9" s="287"/>
      <c r="T9" s="287"/>
      <c r="U9" s="287"/>
      <c r="V9" s="287"/>
      <c r="W9" s="287"/>
      <c r="X9" s="288"/>
      <c r="Y9" s="86"/>
      <c r="Z9" s="86"/>
      <c r="AA9" s="86"/>
      <c r="AB9" s="86"/>
    </row>
    <row r="10" spans="1:28" ht="9" customHeight="1" thickTop="1" thickBot="1" x14ac:dyDescent="0.3">
      <c r="A10" s="5"/>
      <c r="H10" s="86"/>
      <c r="I10" s="83"/>
      <c r="Q10" s="86"/>
      <c r="R10" s="86"/>
      <c r="S10" s="86"/>
      <c r="T10" s="86"/>
      <c r="U10" s="86"/>
      <c r="V10" s="86"/>
      <c r="W10" s="86"/>
      <c r="X10" s="86"/>
      <c r="Y10" s="86"/>
      <c r="Z10" s="86"/>
    </row>
    <row r="11" spans="1:28" ht="52.5" customHeight="1" thickBot="1" x14ac:dyDescent="0.45">
      <c r="A11" s="264"/>
      <c r="B11" s="265" t="s">
        <v>2</v>
      </c>
      <c r="C11" s="58">
        <f>Summary!$E$13</f>
        <v>0.11</v>
      </c>
      <c r="F11" s="7"/>
      <c r="G11" s="86"/>
      <c r="H11" s="382" t="s">
        <v>246</v>
      </c>
      <c r="I11" s="387" t="s">
        <v>197</v>
      </c>
      <c r="J11" s="195" t="s">
        <v>198</v>
      </c>
      <c r="K11" s="196" t="s">
        <v>199</v>
      </c>
      <c r="L11" s="252" t="s">
        <v>200</v>
      </c>
      <c r="M11" s="251" t="s">
        <v>205</v>
      </c>
      <c r="N11" s="197" t="s">
        <v>206</v>
      </c>
      <c r="Q11" s="360" t="s">
        <v>97</v>
      </c>
      <c r="R11" s="345"/>
      <c r="S11" s="345"/>
      <c r="T11" s="346"/>
      <c r="U11" s="346"/>
      <c r="V11" s="346"/>
      <c r="W11" s="346"/>
      <c r="X11" s="347"/>
      <c r="Y11" s="346"/>
      <c r="Z11" s="346"/>
      <c r="AA11" s="346"/>
    </row>
    <row r="12" spans="1:28" ht="16.5" thickBot="1" x14ac:dyDescent="0.3">
      <c r="A12" s="264"/>
      <c r="B12" s="265" t="s">
        <v>201</v>
      </c>
      <c r="C12" s="334"/>
      <c r="D12" s="335"/>
      <c r="E12" s="335"/>
      <c r="F12" s="335"/>
      <c r="H12" s="365" t="s">
        <v>196</v>
      </c>
      <c r="I12" s="249">
        <f>SUM(I22:I39)+I57+I100+I143</f>
        <v>0</v>
      </c>
      <c r="J12" s="390">
        <f>SUM(J22:J39)+J57+J100+J143</f>
        <v>0</v>
      </c>
      <c r="K12" s="249">
        <f t="shared" ref="K12:N12" si="0">SUM(K22:K39)+K57+K100+K143</f>
        <v>0</v>
      </c>
      <c r="L12" s="390">
        <f t="shared" si="0"/>
        <v>0</v>
      </c>
      <c r="M12" s="249">
        <f t="shared" si="0"/>
        <v>0</v>
      </c>
      <c r="N12" s="389">
        <f t="shared" si="0"/>
        <v>0</v>
      </c>
      <c r="Q12" s="346"/>
      <c r="R12" s="346"/>
      <c r="S12" s="346"/>
      <c r="T12" s="346"/>
      <c r="U12" s="346"/>
      <c r="V12" s="346"/>
      <c r="W12" s="346"/>
      <c r="X12" s="346"/>
      <c r="Y12" s="346"/>
      <c r="Z12" s="346"/>
      <c r="AA12" s="346"/>
    </row>
    <row r="13" spans="1:28" x14ac:dyDescent="0.25">
      <c r="B13" s="6"/>
      <c r="C13" s="6"/>
      <c r="D13" s="6"/>
      <c r="E13" s="52"/>
      <c r="F13" s="52"/>
      <c r="G13" s="52"/>
      <c r="H13" s="52"/>
      <c r="I13" s="52"/>
      <c r="J13" s="52"/>
      <c r="K13" s="52"/>
      <c r="L13" s="25"/>
      <c r="M13" s="25"/>
      <c r="N13" s="25"/>
      <c r="P13" s="86"/>
      <c r="Q13" s="348"/>
      <c r="R13" s="348"/>
      <c r="S13" s="348"/>
      <c r="T13" s="348"/>
      <c r="U13" s="348"/>
      <c r="V13" s="348"/>
      <c r="W13" s="348"/>
      <c r="X13" s="348"/>
      <c r="Y13" s="348"/>
      <c r="Z13" s="348"/>
      <c r="AA13" s="348"/>
    </row>
    <row r="14" spans="1:28" x14ac:dyDescent="0.25">
      <c r="B14" s="6"/>
      <c r="C14" s="6"/>
      <c r="D14" s="6"/>
      <c r="E14" s="52"/>
      <c r="F14" s="52"/>
      <c r="G14" s="52"/>
      <c r="H14" s="52"/>
      <c r="I14" s="52"/>
      <c r="J14" s="52"/>
      <c r="K14" s="52"/>
      <c r="L14" s="25"/>
      <c r="M14" s="25"/>
      <c r="N14" s="25"/>
      <c r="P14" s="86"/>
      <c r="Q14" s="346"/>
      <c r="R14" s="346"/>
      <c r="S14" s="346"/>
      <c r="T14" s="346"/>
      <c r="U14" s="346"/>
      <c r="V14" s="346"/>
      <c r="W14" s="346"/>
      <c r="X14" s="346"/>
      <c r="Y14" s="346"/>
      <c r="Z14" s="346"/>
      <c r="AA14" s="346"/>
    </row>
    <row r="15" spans="1:28" ht="8.25" customHeight="1" x14ac:dyDescent="0.25">
      <c r="Q15" s="269"/>
      <c r="R15" s="269"/>
      <c r="S15" s="269"/>
      <c r="T15" s="269"/>
      <c r="U15" s="269"/>
      <c r="V15" s="269"/>
      <c r="W15" s="269"/>
      <c r="X15" s="269"/>
      <c r="Y15" s="269"/>
      <c r="Z15" s="269"/>
      <c r="AA15" s="269"/>
    </row>
    <row r="16" spans="1:28" ht="27" thickBot="1" x14ac:dyDescent="0.45">
      <c r="P16" s="86"/>
      <c r="Q16" s="268" t="s">
        <v>215</v>
      </c>
      <c r="R16" s="268"/>
      <c r="S16" s="86"/>
      <c r="T16" s="86"/>
      <c r="U16" s="86"/>
      <c r="V16" s="86"/>
      <c r="W16" s="86"/>
      <c r="X16" s="86"/>
      <c r="Y16" s="86"/>
      <c r="Z16" s="86"/>
      <c r="AA16" s="86"/>
    </row>
    <row r="17" spans="1:26" ht="15.75" customHeight="1" thickBot="1" x14ac:dyDescent="0.3">
      <c r="A17" s="80"/>
      <c r="B17" s="565" t="s">
        <v>164</v>
      </c>
      <c r="C17" s="566"/>
      <c r="D17" s="234" t="s">
        <v>35</v>
      </c>
      <c r="E17" s="216" t="s">
        <v>36</v>
      </c>
      <c r="F17" s="216" t="s">
        <v>5</v>
      </c>
      <c r="G17" s="216" t="s">
        <v>6</v>
      </c>
      <c r="H17" s="216" t="s">
        <v>7</v>
      </c>
      <c r="I17" s="232" t="s">
        <v>157</v>
      </c>
      <c r="J17" s="233"/>
      <c r="K17" s="214" t="s">
        <v>203</v>
      </c>
      <c r="L17" s="215"/>
      <c r="M17" s="214" t="s">
        <v>202</v>
      </c>
      <c r="N17" s="254"/>
      <c r="Q17" s="7"/>
      <c r="R17" s="7"/>
    </row>
    <row r="18" spans="1:26" s="180" customFormat="1" ht="45" x14ac:dyDescent="0.25">
      <c r="A18" s="188" t="s">
        <v>15</v>
      </c>
      <c r="B18" s="189" t="s">
        <v>61</v>
      </c>
      <c r="C18" s="189" t="s">
        <v>154</v>
      </c>
      <c r="D18" s="190" t="s">
        <v>163</v>
      </c>
      <c r="E18" s="190" t="s">
        <v>162</v>
      </c>
      <c r="F18" s="189" t="s">
        <v>155</v>
      </c>
      <c r="G18" s="248" t="s">
        <v>192</v>
      </c>
      <c r="H18" s="189" t="s">
        <v>156</v>
      </c>
      <c r="I18" s="183" t="s">
        <v>194</v>
      </c>
      <c r="J18" s="184" t="s">
        <v>195</v>
      </c>
      <c r="K18" s="181" t="s">
        <v>227</v>
      </c>
      <c r="L18" s="181" t="s">
        <v>228</v>
      </c>
      <c r="M18" s="182" t="s">
        <v>229</v>
      </c>
      <c r="N18" s="182" t="s">
        <v>228</v>
      </c>
      <c r="O18" s="79"/>
      <c r="P18" s="79"/>
      <c r="Q18" s="79"/>
      <c r="R18" s="277" t="s">
        <v>204</v>
      </c>
      <c r="S18" s="278" t="s">
        <v>208</v>
      </c>
      <c r="T18" s="279" t="s">
        <v>129</v>
      </c>
      <c r="U18" s="279" t="s">
        <v>72</v>
      </c>
      <c r="V18" s="280" t="s">
        <v>146</v>
      </c>
    </row>
    <row r="19" spans="1:26" ht="14.25" customHeight="1" x14ac:dyDescent="0.25">
      <c r="A19" s="557">
        <v>1</v>
      </c>
      <c r="B19" s="567" t="s">
        <v>158</v>
      </c>
      <c r="C19" s="236" t="s">
        <v>129</v>
      </c>
      <c r="D19" s="336">
        <v>2</v>
      </c>
      <c r="E19" s="337">
        <v>20</v>
      </c>
      <c r="F19" s="337">
        <v>300</v>
      </c>
      <c r="G19" s="337" t="s">
        <v>143</v>
      </c>
      <c r="H19" s="338" t="s">
        <v>236</v>
      </c>
      <c r="I19" s="185">
        <f>IFERROR((((E19*F19*(IF(G19="Conventional", $T$19,$T$23))+(((24-E19)*F19)+(24*(365-F19)))*SUMPRODUCT(--($C19=$T$18:$V$18)*--($G19=$S$19:$S$26)*--($H19=$R$19:$R$26)*($T$19:$V$26)))*D19)/1000),"")</f>
        <v>1205.376</v>
      </c>
      <c r="J19" s="186">
        <f t="shared" ref="J19:J39" si="1">I19*$C$11</f>
        <v>132.59136000000001</v>
      </c>
      <c r="K19" s="185">
        <f>IF(G19="ENERGYSTAR", 0, I19-(D19*((E19*F19*$T$19)+((((24-E19)*F19)+24*(365-F19))*$T$21))/1000))</f>
        <v>370.33680000000004</v>
      </c>
      <c r="L19" s="186">
        <f t="shared" ref="L19:L39" si="2">K19*$C$11</f>
        <v>40.737048000000001</v>
      </c>
      <c r="M19" s="185">
        <f>I19-(D19*((F19*E19*$T$23)+((((24-E19)*F19)+(365-F19)*24)*$T$25))/1000)</f>
        <v>642.86159999999995</v>
      </c>
      <c r="N19" s="187">
        <f t="shared" ref="N19:N39" si="3">M19*$C$11</f>
        <v>70.714776000000001</v>
      </c>
      <c r="O19" s="86"/>
      <c r="P19" s="86"/>
      <c r="Q19" s="86"/>
      <c r="R19" s="257" t="s">
        <v>236</v>
      </c>
      <c r="S19" s="170" t="s">
        <v>143</v>
      </c>
      <c r="T19" s="261">
        <v>68.8</v>
      </c>
      <c r="U19" s="261">
        <v>32.200000000000003</v>
      </c>
      <c r="V19" s="266">
        <v>20.9</v>
      </c>
      <c r="W19" s="51"/>
      <c r="X19" s="51"/>
    </row>
    <row r="20" spans="1:26" x14ac:dyDescent="0.25">
      <c r="A20" s="558"/>
      <c r="B20" s="568"/>
      <c r="C20" s="236" t="s">
        <v>72</v>
      </c>
      <c r="D20" s="336">
        <v>1</v>
      </c>
      <c r="E20" s="337">
        <v>6</v>
      </c>
      <c r="F20" s="337">
        <v>365</v>
      </c>
      <c r="G20" s="337" t="s">
        <v>193</v>
      </c>
      <c r="H20" s="338" t="s">
        <v>148</v>
      </c>
      <c r="I20" s="185">
        <f>IFERROR((((E20*F20*(IF(G20="Conventional", $U$19,$U$23))+(((24-E20)*F20)+(24*(365-F20)))*SUMPRODUCT(--($C20=$T$18:$V$18)*--($G20=$S$19:$S$26)*--($H20=$R$19:$R$26)*($T$19:$V$26)))*D20)/1000),"")</f>
        <v>59.984099999999998</v>
      </c>
      <c r="J20" s="186">
        <f t="shared" si="1"/>
        <v>6.5982509999999994</v>
      </c>
      <c r="K20" s="185">
        <f>IF(G20="ENERGYSTAR",0, I20-(D20*((E20*F20*$U$19)+((((24-E20)*F20)+24*(365-F20))*$U$21))/1000))</f>
        <v>0</v>
      </c>
      <c r="L20" s="186">
        <f t="shared" si="2"/>
        <v>0</v>
      </c>
      <c r="M20" s="185">
        <f>I20-(D20*((F20*E20*$U$23)+((((24-E20)*F20)+(365-F20)*24)*$U$25))/1000)</f>
        <v>0.85409999999999542</v>
      </c>
      <c r="N20" s="187">
        <f t="shared" si="3"/>
        <v>9.3950999999999493E-2</v>
      </c>
      <c r="R20" s="257" t="s">
        <v>148</v>
      </c>
      <c r="S20" s="170" t="s">
        <v>143</v>
      </c>
      <c r="T20" s="261">
        <v>3.35</v>
      </c>
      <c r="U20" s="261">
        <v>0.74</v>
      </c>
      <c r="V20" s="266">
        <v>1.55</v>
      </c>
      <c r="W20" s="51"/>
      <c r="X20" s="51"/>
    </row>
    <row r="21" spans="1:26" x14ac:dyDescent="0.25">
      <c r="A21" s="559"/>
      <c r="B21" s="569"/>
      <c r="C21" s="236" t="s">
        <v>146</v>
      </c>
      <c r="D21" s="339">
        <v>4</v>
      </c>
      <c r="E21" s="337">
        <v>6</v>
      </c>
      <c r="F21" s="337">
        <v>250</v>
      </c>
      <c r="G21" s="337" t="s">
        <v>143</v>
      </c>
      <c r="H21" s="338" t="s">
        <v>147</v>
      </c>
      <c r="I21" s="185">
        <f>IFERROR((((E21*F21*(IF(G21="Conventional", $V$19,$V$23))+(((24-E21)*F21)+(24*(365-F21)))*SUMPRODUCT(--($C21=$T$18:$V$18)*--($G21=$S$19:$S$26)*--($H21=$R$19:$R$26)*($T$19:$V$26)))*D21)/1000),"")</f>
        <v>155.02079999999998</v>
      </c>
      <c r="J21" s="186">
        <f t="shared" si="1"/>
        <v>17.052287999999997</v>
      </c>
      <c r="K21" s="185">
        <f>IF(G21="ENERGYSTAR",0,I21-(D21*((E21*F21*$V$19)+((((24-E21)*F21)+24*(365-F21))*$V$21))/1000))</f>
        <v>0</v>
      </c>
      <c r="L21" s="186">
        <f t="shared" si="2"/>
        <v>0</v>
      </c>
      <c r="M21" s="185">
        <f>I21-(D21*((F21*E21*$V$23)+((((24-E21)*F21)+(365-F21)*24)*$V$25))/1000)</f>
        <v>46.607999999999976</v>
      </c>
      <c r="N21" s="187">
        <f t="shared" si="3"/>
        <v>5.1268799999999972</v>
      </c>
      <c r="R21" s="257" t="s">
        <v>147</v>
      </c>
      <c r="S21" s="170" t="s">
        <v>143</v>
      </c>
      <c r="T21" s="261">
        <v>1.71</v>
      </c>
      <c r="U21" s="261">
        <v>0.74</v>
      </c>
      <c r="V21" s="266">
        <v>1.02</v>
      </c>
      <c r="W21" s="256"/>
      <c r="X21" s="256"/>
    </row>
    <row r="22" spans="1:26" x14ac:dyDescent="0.25">
      <c r="A22" s="557">
        <v>2</v>
      </c>
      <c r="B22" s="560"/>
      <c r="C22" s="235" t="s">
        <v>129</v>
      </c>
      <c r="D22" s="340"/>
      <c r="E22" s="340"/>
      <c r="F22" s="340"/>
      <c r="G22" s="340"/>
      <c r="H22" s="340"/>
      <c r="I22" s="342">
        <f>IFERROR((((E22*F22*(IF(G22="Conventional", 68.8,46.2))+(((24-E22)*F22)+(24*(365-F22)))*SUMPRODUCT(--($C22=$T$18:$V$18)*--($G22=$S$19:$S$26)*--($H22=$R$19:$R$26)*($T$19:$V$26)))*D22)/1000),"")</f>
        <v>0</v>
      </c>
      <c r="J22" s="343">
        <f t="shared" si="1"/>
        <v>0</v>
      </c>
      <c r="K22" s="342">
        <f>IF(G22="ENERGYSTAR", 0, I22-(D22*((E22*F22*$T$19)+((((24-E22)*F22)+24*(365-F22))*$T$21))/1000))</f>
        <v>0</v>
      </c>
      <c r="L22" s="343">
        <f t="shared" si="2"/>
        <v>0</v>
      </c>
      <c r="M22" s="342">
        <f t="shared" ref="M22" si="4">I22-(D22*((F22*E22*$T$23)+((((24-E22)*F22)+(365-F22)*24)*$T$25))/1000)</f>
        <v>0</v>
      </c>
      <c r="N22" s="344">
        <f t="shared" si="3"/>
        <v>0</v>
      </c>
      <c r="R22" s="257" t="s">
        <v>160</v>
      </c>
      <c r="S22" s="170" t="s">
        <v>143</v>
      </c>
      <c r="T22" s="261">
        <v>0</v>
      </c>
      <c r="U22" s="261">
        <v>0</v>
      </c>
      <c r="V22" s="266">
        <v>0</v>
      </c>
      <c r="W22" s="51"/>
      <c r="X22" s="51"/>
    </row>
    <row r="23" spans="1:26" x14ac:dyDescent="0.25">
      <c r="A23" s="558"/>
      <c r="B23" s="561"/>
      <c r="C23" s="235" t="s">
        <v>72</v>
      </c>
      <c r="D23" s="340"/>
      <c r="E23" s="340"/>
      <c r="F23" s="340"/>
      <c r="G23" s="340"/>
      <c r="H23" s="340"/>
      <c r="I23" s="342">
        <f t="shared" ref="I23" si="5">IFERROR((((E23*F23*(IF(G23="Conventional", 32.2,25.2))+(((24-E23)*F23)+(24*(365-F23)))*SUMPRODUCT(--($C23=$T$18:$V$18)*--($G23=$S$19:$S$26)*--($H23=$R$19:$R$26)*($T$19:$V$26)))*D23)/1000),"")</f>
        <v>0</v>
      </c>
      <c r="J23" s="343">
        <f t="shared" si="1"/>
        <v>0</v>
      </c>
      <c r="K23" s="342">
        <f t="shared" ref="K23" si="6">IF(G23="ENERGYSTAR",0, I23-(D23*((E23*F23*$U$19)+((((24-E23)*F23)+24*(365-F23))*$U$21))/1000))</f>
        <v>0</v>
      </c>
      <c r="L23" s="343">
        <f t="shared" si="2"/>
        <v>0</v>
      </c>
      <c r="M23" s="342">
        <f t="shared" ref="M23" si="7">I23-(D23*((F23*E23*$U$23)+((((24-E23)*F23)+(365-F23)*24)*$U$25))/1000)</f>
        <v>0</v>
      </c>
      <c r="N23" s="344">
        <f t="shared" si="3"/>
        <v>0</v>
      </c>
      <c r="R23" s="257" t="s">
        <v>235</v>
      </c>
      <c r="S23" s="175" t="s">
        <v>193</v>
      </c>
      <c r="T23" s="259">
        <v>46.2</v>
      </c>
      <c r="U23" s="259">
        <v>25.2</v>
      </c>
      <c r="V23" s="262">
        <v>14.1</v>
      </c>
      <c r="W23" s="51"/>
      <c r="X23" s="51"/>
    </row>
    <row r="24" spans="1:26" x14ac:dyDescent="0.25">
      <c r="A24" s="559"/>
      <c r="B24" s="562"/>
      <c r="C24" s="235" t="s">
        <v>146</v>
      </c>
      <c r="D24" s="340"/>
      <c r="E24" s="340"/>
      <c r="F24" s="340"/>
      <c r="G24" s="340"/>
      <c r="H24" s="340"/>
      <c r="I24" s="342">
        <f t="shared" ref="I24" si="8">IFERROR((((E24*F24*(IF(G24="Conventional", 20.9,14.1))+(((24-E24)*F24)+(24*(365-F24)))*SUMPRODUCT(--($C24=$T$18:$V$18)*--($G24=$S$19:$S$26)*--($H24=$R$19:$R$26)*($T$19:$V$26)))*D24)/1000),"")</f>
        <v>0</v>
      </c>
      <c r="J24" s="343">
        <f t="shared" si="1"/>
        <v>0</v>
      </c>
      <c r="K24" s="342">
        <f t="shared" ref="K24" si="9">IF(G24="ENERGYSTAR",0,I24-(D24*((E24*F24*$V$19)+((((24-E24)*F24)+24*(365-F24))*$V$21))/1000))</f>
        <v>0</v>
      </c>
      <c r="L24" s="343">
        <f t="shared" si="2"/>
        <v>0</v>
      </c>
      <c r="M24" s="342">
        <f t="shared" ref="M24" si="10">I24-(D24*((F24*E24*$V$23)+((((24-E24)*F24)+(365-F24)*24)*$V$25))/1000)</f>
        <v>0</v>
      </c>
      <c r="N24" s="344">
        <f t="shared" si="3"/>
        <v>0</v>
      </c>
      <c r="R24" s="257" t="s">
        <v>148</v>
      </c>
      <c r="S24" s="175" t="s">
        <v>193</v>
      </c>
      <c r="T24" s="259">
        <v>2.4500000000000002</v>
      </c>
      <c r="U24" s="259">
        <v>0.73</v>
      </c>
      <c r="V24" s="262">
        <v>1.44</v>
      </c>
      <c r="W24" s="51"/>
      <c r="X24" s="51"/>
    </row>
    <row r="25" spans="1:26" x14ac:dyDescent="0.25">
      <c r="A25" s="557">
        <v>3</v>
      </c>
      <c r="B25" s="560"/>
      <c r="C25" s="235" t="s">
        <v>129</v>
      </c>
      <c r="D25" s="340"/>
      <c r="E25" s="340"/>
      <c r="F25" s="340"/>
      <c r="G25" s="340"/>
      <c r="H25" s="340"/>
      <c r="I25" s="342">
        <f t="shared" ref="I25" si="11">IFERROR((((E25*F25*(IF(G25="Conventional", 68.8,46.2))+(((24-E25)*F25)+(24*(365-F25)))*SUMPRODUCT(--($C25=$T$18:$V$18)*--($G25=$S$19:$S$26)*--($H25=$R$19:$R$26)*($T$19:$V$26)))*D25)/1000),"")</f>
        <v>0</v>
      </c>
      <c r="J25" s="343">
        <f t="shared" si="1"/>
        <v>0</v>
      </c>
      <c r="K25" s="342">
        <f t="shared" ref="K25" si="12">IF(G25="ENERGYSTAR", 0, I25-(D25*((E25*F25*$T$19)+((((24-E25)*F25)+24*(365-F25))*$T$21))/1000))</f>
        <v>0</v>
      </c>
      <c r="L25" s="343">
        <f t="shared" si="2"/>
        <v>0</v>
      </c>
      <c r="M25" s="342">
        <f t="shared" ref="M25" si="13">I25-(D25*((F25*E25*$T$23)+((((24-E25)*F25)+(365-F25)*24)*$T$25))/1000)</f>
        <v>0</v>
      </c>
      <c r="N25" s="344">
        <f t="shared" si="3"/>
        <v>0</v>
      </c>
      <c r="R25" s="257" t="s">
        <v>147</v>
      </c>
      <c r="S25" s="175" t="s">
        <v>193</v>
      </c>
      <c r="T25" s="259">
        <v>1.47</v>
      </c>
      <c r="U25" s="259">
        <v>0.6</v>
      </c>
      <c r="V25" s="262">
        <v>0.82</v>
      </c>
      <c r="W25" s="51"/>
      <c r="X25" s="51"/>
    </row>
    <row r="26" spans="1:26" ht="15.75" thickBot="1" x14ac:dyDescent="0.3">
      <c r="A26" s="558"/>
      <c r="B26" s="561"/>
      <c r="C26" s="235" t="s">
        <v>72</v>
      </c>
      <c r="D26" s="340"/>
      <c r="E26" s="340"/>
      <c r="F26" s="340"/>
      <c r="G26" s="340"/>
      <c r="H26" s="340"/>
      <c r="I26" s="342">
        <f t="shared" ref="I26" si="14">IFERROR((((E26*F26*(IF(G26="Conventional", 32.2,25.2))+(((24-E26)*F26)+(24*(365-F26)))*SUMPRODUCT(--($C26=$T$18:$V$18)*--($G26=$S$19:$S$26)*--($H26=$R$19:$R$26)*($T$19:$V$26)))*D26)/1000),"")</f>
        <v>0</v>
      </c>
      <c r="J26" s="343">
        <f t="shared" si="1"/>
        <v>0</v>
      </c>
      <c r="K26" s="342">
        <f t="shared" ref="K26" si="15">IF(G26="ENERGYSTAR",0, I26-(D26*((E26*F26*$U$19)+((((24-E26)*F26)+24*(365-F26))*$U$21))/1000))</f>
        <v>0</v>
      </c>
      <c r="L26" s="343">
        <f t="shared" si="2"/>
        <v>0</v>
      </c>
      <c r="M26" s="342">
        <f t="shared" ref="M26" si="16">I26-(D26*((F26*E26*$U$23)+((((24-E26)*F26)+(365-F26)*24)*$U$25))/1000)</f>
        <v>0</v>
      </c>
      <c r="N26" s="344">
        <f t="shared" si="3"/>
        <v>0</v>
      </c>
      <c r="R26" s="258" t="s">
        <v>160</v>
      </c>
      <c r="S26" s="178" t="s">
        <v>193</v>
      </c>
      <c r="T26" s="260">
        <v>0</v>
      </c>
      <c r="U26" s="260">
        <v>0</v>
      </c>
      <c r="V26" s="263">
        <v>0</v>
      </c>
      <c r="W26" s="51"/>
      <c r="X26" s="51"/>
    </row>
    <row r="27" spans="1:26" x14ac:dyDescent="0.25">
      <c r="A27" s="559"/>
      <c r="B27" s="562"/>
      <c r="C27" s="235" t="s">
        <v>146</v>
      </c>
      <c r="D27" s="340"/>
      <c r="E27" s="340"/>
      <c r="F27" s="340"/>
      <c r="G27" s="340"/>
      <c r="H27" s="340"/>
      <c r="I27" s="342">
        <f t="shared" ref="I27" si="17">IFERROR((((E27*F27*(IF(G27="Conventional", 20.9,14.1))+(((24-E27)*F27)+(24*(365-F27)))*SUMPRODUCT(--($C27=$T$18:$V$18)*--($G27=$S$19:$S$26)*--($H27=$R$19:$R$26)*($T$19:$V$26)))*D27)/1000),"")</f>
        <v>0</v>
      </c>
      <c r="J27" s="343">
        <f t="shared" si="1"/>
        <v>0</v>
      </c>
      <c r="K27" s="342">
        <f t="shared" ref="K27" si="18">IF(G27="ENERGYSTAR",0,I27-(D27*((E27*F27*$V$19)+((((24-E27)*F27)+24*(365-F27))*$V$21))/1000))</f>
        <v>0</v>
      </c>
      <c r="L27" s="343">
        <f t="shared" si="2"/>
        <v>0</v>
      </c>
      <c r="M27" s="342">
        <f t="shared" ref="M27" si="19">I27-(D27*((F27*E27*$V$23)+((((24-E27)*F27)+(365-F27)*24)*$V$25))/1000)</f>
        <v>0</v>
      </c>
      <c r="N27" s="344">
        <f t="shared" si="3"/>
        <v>0</v>
      </c>
    </row>
    <row r="28" spans="1:26" x14ac:dyDescent="0.25">
      <c r="A28" s="557">
        <v>4</v>
      </c>
      <c r="B28" s="560"/>
      <c r="C28" s="235" t="s">
        <v>129</v>
      </c>
      <c r="D28" s="340"/>
      <c r="E28" s="340"/>
      <c r="F28" s="340"/>
      <c r="G28" s="340"/>
      <c r="H28" s="340"/>
      <c r="I28" s="342">
        <f t="shared" ref="I28" si="20">IFERROR((((E28*F28*(IF(G28="Conventional", 68.8,46.2))+(((24-E28)*F28)+(24*(365-F28)))*SUMPRODUCT(--($C28=$T$18:$V$18)*--($G28=$S$19:$S$26)*--($H28=$R$19:$R$26)*($T$19:$V$26)))*D28)/1000),"")</f>
        <v>0</v>
      </c>
      <c r="J28" s="343">
        <f t="shared" si="1"/>
        <v>0</v>
      </c>
      <c r="K28" s="342">
        <f t="shared" ref="K28" si="21">IF(G28="ENERGYSTAR", 0, I28-(D28*((E28*F28*$T$19)+((((24-E28)*F28)+24*(365-F28))*$T$21))/1000))</f>
        <v>0</v>
      </c>
      <c r="L28" s="343">
        <f t="shared" si="2"/>
        <v>0</v>
      </c>
      <c r="M28" s="342">
        <f t="shared" ref="M28" si="22">I28-(D28*((F28*E28*$T$23)+((((24-E28)*F28)+(365-F28)*24)*$T$25))/1000)</f>
        <v>0</v>
      </c>
      <c r="N28" s="344">
        <f t="shared" si="3"/>
        <v>0</v>
      </c>
      <c r="Q28" s="267" t="s">
        <v>151</v>
      </c>
      <c r="U28" s="86"/>
      <c r="V28" s="86"/>
      <c r="W28" s="86"/>
      <c r="X28" s="86"/>
      <c r="Y28" s="86"/>
      <c r="Z28" s="86"/>
    </row>
    <row r="29" spans="1:26" x14ac:dyDescent="0.25">
      <c r="A29" s="558"/>
      <c r="B29" s="561"/>
      <c r="C29" s="235" t="s">
        <v>72</v>
      </c>
      <c r="D29" s="340"/>
      <c r="E29" s="340"/>
      <c r="F29" s="340"/>
      <c r="G29" s="340"/>
      <c r="H29" s="340"/>
      <c r="I29" s="342">
        <f t="shared" ref="I29" si="23">IFERROR((((E29*F29*(IF(G29="Conventional", 32.2,25.2))+(((24-E29)*F29)+(24*(365-F29)))*SUMPRODUCT(--($C29=$T$18:$V$18)*--($G29=$S$19:$S$26)*--($H29=$R$19:$R$26)*($T$19:$V$26)))*D29)/1000),"")</f>
        <v>0</v>
      </c>
      <c r="J29" s="343">
        <f t="shared" si="1"/>
        <v>0</v>
      </c>
      <c r="K29" s="342">
        <f t="shared" ref="K29" si="24">IF(G29="ENERGYSTAR",0, I29-(D29*((E29*F29*$U$19)+((((24-E29)*F29)+24*(365-F29))*$U$21))/1000))</f>
        <v>0</v>
      </c>
      <c r="L29" s="343">
        <f t="shared" si="2"/>
        <v>0</v>
      </c>
      <c r="M29" s="342">
        <f t="shared" ref="M29" si="25">I29-(D29*((F29*E29*$U$23)+((((24-E29)*F29)+(365-F29)*24)*$U$25))/1000)</f>
        <v>0</v>
      </c>
      <c r="N29" s="344">
        <f t="shared" si="3"/>
        <v>0</v>
      </c>
      <c r="U29" s="19"/>
      <c r="V29" s="19"/>
      <c r="W29" s="19"/>
      <c r="X29" s="19"/>
      <c r="Y29" s="19"/>
      <c r="Z29" s="19"/>
    </row>
    <row r="30" spans="1:26" x14ac:dyDescent="0.25">
      <c r="A30" s="559"/>
      <c r="B30" s="562"/>
      <c r="C30" s="235" t="s">
        <v>146</v>
      </c>
      <c r="D30" s="340"/>
      <c r="E30" s="340"/>
      <c r="F30" s="340"/>
      <c r="G30" s="340"/>
      <c r="H30" s="340"/>
      <c r="I30" s="342">
        <f t="shared" ref="I30" si="26">IFERROR((((E30*F30*(IF(G30="Conventional", 20.9,14.1))+(((24-E30)*F30)+(24*(365-F30)))*SUMPRODUCT(--($C30=$T$18:$V$18)*--($G30=$S$19:$S$26)*--($H30=$R$19:$R$26)*($T$19:$V$26)))*D30)/1000),"")</f>
        <v>0</v>
      </c>
      <c r="J30" s="343">
        <f t="shared" si="1"/>
        <v>0</v>
      </c>
      <c r="K30" s="342">
        <f t="shared" ref="K30" si="27">IF(G30="ENERGYSTAR",0,I30-(D30*((E30*F30*$V$19)+((((24-E30)*F30)+24*(365-F30))*$V$21))/1000))</f>
        <v>0</v>
      </c>
      <c r="L30" s="343">
        <f t="shared" si="2"/>
        <v>0</v>
      </c>
      <c r="M30" s="342">
        <f t="shared" ref="M30" si="28">I30-(D30*((F30*E30*$V$23)+((((24-E30)*F30)+(365-F30)*24)*$V$25))/1000)</f>
        <v>0</v>
      </c>
      <c r="N30" s="344">
        <f t="shared" si="3"/>
        <v>0</v>
      </c>
      <c r="X30" s="51"/>
      <c r="Y30" s="51"/>
      <c r="Z30" s="51"/>
    </row>
    <row r="31" spans="1:26" x14ac:dyDescent="0.25">
      <c r="A31" s="557">
        <v>5</v>
      </c>
      <c r="B31" s="560"/>
      <c r="C31" s="235" t="s">
        <v>129</v>
      </c>
      <c r="D31" s="340"/>
      <c r="E31" s="340"/>
      <c r="F31" s="340"/>
      <c r="G31" s="340"/>
      <c r="H31" s="340"/>
      <c r="I31" s="342">
        <f t="shared" ref="I31" si="29">IFERROR((((E31*F31*(IF(G31="Conventional", 68.8,46.2))+(((24-E31)*F31)+(24*(365-F31)))*SUMPRODUCT(--($C31=$T$18:$V$18)*--($G31=$S$19:$S$26)*--($H31=$R$19:$R$26)*($T$19:$V$26)))*D31)/1000),"")</f>
        <v>0</v>
      </c>
      <c r="J31" s="343">
        <f t="shared" si="1"/>
        <v>0</v>
      </c>
      <c r="K31" s="342">
        <f t="shared" ref="K31" si="30">IF(G31="ENERGYSTAR", 0, I31-(D31*((E31*F31*$T$19)+((((24-E31)*F31)+24*(365-F31))*$T$21))/1000))</f>
        <v>0</v>
      </c>
      <c r="L31" s="343">
        <f t="shared" si="2"/>
        <v>0</v>
      </c>
      <c r="M31" s="342">
        <f t="shared" ref="M31" si="31">I31-(D31*((F31*E31*$T$23)+((((24-E31)*F31)+(365-F31)*24)*$T$25))/1000)</f>
        <v>0</v>
      </c>
      <c r="N31" s="344">
        <f t="shared" si="3"/>
        <v>0</v>
      </c>
    </row>
    <row r="32" spans="1:26" x14ac:dyDescent="0.25">
      <c r="A32" s="558"/>
      <c r="B32" s="561"/>
      <c r="C32" s="235" t="s">
        <v>72</v>
      </c>
      <c r="D32" s="340"/>
      <c r="E32" s="340"/>
      <c r="F32" s="340"/>
      <c r="G32" s="340"/>
      <c r="H32" s="340"/>
      <c r="I32" s="342">
        <f t="shared" ref="I32" si="32">IFERROR((((E32*F32*(IF(G32="Conventional", 32.2,25.2))+(((24-E32)*F32)+(24*(365-F32)))*SUMPRODUCT(--($C32=$T$18:$V$18)*--($G32=$S$19:$S$26)*--($H32=$R$19:$R$26)*($T$19:$V$26)))*D32)/1000),"")</f>
        <v>0</v>
      </c>
      <c r="J32" s="343">
        <f t="shared" si="1"/>
        <v>0</v>
      </c>
      <c r="K32" s="342">
        <f t="shared" ref="K32" si="33">IF(G32="ENERGYSTAR",0, I32-(D32*((E32*F32*$U$19)+((((24-E32)*F32)+24*(365-F32))*$U$21))/1000))</f>
        <v>0</v>
      </c>
      <c r="L32" s="343">
        <f t="shared" si="2"/>
        <v>0</v>
      </c>
      <c r="M32" s="342">
        <f t="shared" ref="M32" si="34">I32-(D32*((F32*E32*$U$23)+((((24-E32)*F32)+(365-F32)*24)*$U$25))/1000)</f>
        <v>0</v>
      </c>
      <c r="N32" s="344">
        <f t="shared" si="3"/>
        <v>0</v>
      </c>
    </row>
    <row r="33" spans="1:26" x14ac:dyDescent="0.25">
      <c r="A33" s="559"/>
      <c r="B33" s="562"/>
      <c r="C33" s="235" t="s">
        <v>146</v>
      </c>
      <c r="D33" s="340"/>
      <c r="E33" s="340"/>
      <c r="F33" s="340"/>
      <c r="G33" s="340"/>
      <c r="H33" s="340"/>
      <c r="I33" s="342">
        <f t="shared" ref="I33" si="35">IFERROR((((E33*F33*(IF(G33="Conventional", 20.9,14.1))+(((24-E33)*F33)+(24*(365-F33)))*SUMPRODUCT(--($C33=$T$18:$V$18)*--($G33=$S$19:$S$26)*--($H33=$R$19:$R$26)*($T$19:$V$26)))*D33)/1000),"")</f>
        <v>0</v>
      </c>
      <c r="J33" s="343">
        <f t="shared" si="1"/>
        <v>0</v>
      </c>
      <c r="K33" s="342">
        <f t="shared" ref="K33" si="36">IF(G33="ENERGYSTAR",0,I33-(D33*((E33*F33*$V$19)+((((24-E33)*F33)+24*(365-F33))*$V$21))/1000))</f>
        <v>0</v>
      </c>
      <c r="L33" s="343">
        <f t="shared" si="2"/>
        <v>0</v>
      </c>
      <c r="M33" s="342">
        <f t="shared" ref="M33" si="37">I33-(D33*((F33*E33*$V$23)+((((24-E33)*F33)+(365-F33)*24)*$V$25))/1000)</f>
        <v>0</v>
      </c>
      <c r="N33" s="344">
        <f t="shared" si="3"/>
        <v>0</v>
      </c>
    </row>
    <row r="34" spans="1:26" x14ac:dyDescent="0.25">
      <c r="A34" s="557">
        <v>6</v>
      </c>
      <c r="B34" s="560"/>
      <c r="C34" s="235" t="s">
        <v>129</v>
      </c>
      <c r="D34" s="340"/>
      <c r="E34" s="340"/>
      <c r="F34" s="340"/>
      <c r="G34" s="340"/>
      <c r="H34" s="340"/>
      <c r="I34" s="342">
        <f t="shared" ref="I34" si="38">IFERROR((((E34*F34*(IF(G34="Conventional", 68.8,46.2))+(((24-E34)*F34)+(24*(365-F34)))*SUMPRODUCT(--($C34=$T$18:$V$18)*--($G34=$S$19:$S$26)*--($H34=$R$19:$R$26)*($T$19:$V$26)))*D34)/1000),"")</f>
        <v>0</v>
      </c>
      <c r="J34" s="343">
        <f t="shared" si="1"/>
        <v>0</v>
      </c>
      <c r="K34" s="342">
        <f t="shared" ref="K34" si="39">IF(G34="ENERGYSTAR", 0, I34-(D34*((E34*F34*$T$19)+((((24-E34)*F34)+24*(365-F34))*$T$21))/1000))</f>
        <v>0</v>
      </c>
      <c r="L34" s="343">
        <f t="shared" si="2"/>
        <v>0</v>
      </c>
      <c r="M34" s="342">
        <f t="shared" ref="M34" si="40">I34-(D34*((F34*E34*$T$23)+((((24-E34)*F34)+(365-F34)*24)*$T$25))/1000)</f>
        <v>0</v>
      </c>
      <c r="N34" s="344">
        <f t="shared" si="3"/>
        <v>0</v>
      </c>
    </row>
    <row r="35" spans="1:26" x14ac:dyDescent="0.25">
      <c r="A35" s="558"/>
      <c r="B35" s="561"/>
      <c r="C35" s="235" t="s">
        <v>72</v>
      </c>
      <c r="D35" s="340"/>
      <c r="E35" s="340"/>
      <c r="F35" s="340"/>
      <c r="G35" s="340"/>
      <c r="H35" s="340"/>
      <c r="I35" s="342">
        <f t="shared" ref="I35" si="41">IFERROR((((E35*F35*(IF(G35="Conventional", 32.2,25.2))+(((24-E35)*F35)+(24*(365-F35)))*SUMPRODUCT(--($C35=$T$18:$V$18)*--($G35=$S$19:$S$26)*--($H35=$R$19:$R$26)*($T$19:$V$26)))*D35)/1000),"")</f>
        <v>0</v>
      </c>
      <c r="J35" s="343">
        <f t="shared" si="1"/>
        <v>0</v>
      </c>
      <c r="K35" s="342">
        <f t="shared" ref="K35" si="42">IF(G35="ENERGYSTAR",0, I35-(D35*((E35*F35*$U$19)+((((24-E35)*F35)+24*(365-F35))*$U$21))/1000))</f>
        <v>0</v>
      </c>
      <c r="L35" s="343">
        <f t="shared" si="2"/>
        <v>0</v>
      </c>
      <c r="M35" s="342">
        <f t="shared" ref="M35" si="43">I35-(D35*((F35*E35*$U$23)+((((24-E35)*F35)+(365-F35)*24)*$U$25))/1000)</f>
        <v>0</v>
      </c>
      <c r="N35" s="344">
        <f t="shared" si="3"/>
        <v>0</v>
      </c>
      <c r="X35" s="19"/>
      <c r="Y35" s="19"/>
      <c r="Z35" s="19"/>
    </row>
    <row r="36" spans="1:26" x14ac:dyDescent="0.25">
      <c r="A36" s="559"/>
      <c r="B36" s="562"/>
      <c r="C36" s="235" t="s">
        <v>146</v>
      </c>
      <c r="D36" s="340"/>
      <c r="E36" s="340"/>
      <c r="F36" s="340"/>
      <c r="G36" s="340"/>
      <c r="H36" s="340"/>
      <c r="I36" s="342">
        <f t="shared" ref="I36" si="44">IFERROR((((E36*F36*(IF(G36="Conventional", 20.9,14.1))+(((24-E36)*F36)+(24*(365-F36)))*SUMPRODUCT(--($C36=$T$18:$V$18)*--($G36=$S$19:$S$26)*--($H36=$R$19:$R$26)*($T$19:$V$26)))*D36)/1000),"")</f>
        <v>0</v>
      </c>
      <c r="J36" s="343">
        <f t="shared" si="1"/>
        <v>0</v>
      </c>
      <c r="K36" s="342">
        <f t="shared" ref="K36" si="45">IF(G36="ENERGYSTAR",0,I36-(D36*((E36*F36*$V$19)+((((24-E36)*F36)+24*(365-F36))*$V$21))/1000))</f>
        <v>0</v>
      </c>
      <c r="L36" s="343">
        <f t="shared" si="2"/>
        <v>0</v>
      </c>
      <c r="M36" s="342">
        <f t="shared" ref="M36" si="46">I36-(D36*((F36*E36*$V$23)+((((24-E36)*F36)+(365-F36)*24)*$V$25))/1000)</f>
        <v>0</v>
      </c>
      <c r="N36" s="344">
        <f t="shared" si="3"/>
        <v>0</v>
      </c>
      <c r="X36" s="51"/>
      <c r="Y36" s="51"/>
      <c r="Z36" s="51"/>
    </row>
    <row r="37" spans="1:26" x14ac:dyDescent="0.25">
      <c r="A37" s="557">
        <v>7</v>
      </c>
      <c r="B37" s="560"/>
      <c r="C37" s="235" t="s">
        <v>129</v>
      </c>
      <c r="D37" s="340"/>
      <c r="E37" s="340"/>
      <c r="F37" s="340"/>
      <c r="G37" s="340"/>
      <c r="H37" s="340"/>
      <c r="I37" s="342">
        <f t="shared" ref="I37" si="47">IFERROR((((E37*F37*(IF(G37="Conventional", 68.8,46.2))+(((24-E37)*F37)+(24*(365-F37)))*SUMPRODUCT(--($C37=$T$18:$V$18)*--($G37=$S$19:$S$26)*--($H37=$R$19:$R$26)*($T$19:$V$26)))*D37)/1000),"")</f>
        <v>0</v>
      </c>
      <c r="J37" s="343">
        <f t="shared" si="1"/>
        <v>0</v>
      </c>
      <c r="K37" s="342">
        <f t="shared" ref="K37" si="48">IF(G37="ENERGYSTAR", 0, I37-(D37*((E37*F37*$T$19)+((((24-E37)*F37)+24*(365-F37))*$T$21))/1000))</f>
        <v>0</v>
      </c>
      <c r="L37" s="343">
        <f t="shared" si="2"/>
        <v>0</v>
      </c>
      <c r="M37" s="342">
        <f t="shared" ref="M37" si="49">I37-(D37*((F37*E37*$T$23)+((((24-E37)*F37)+(365-F37)*24)*$T$25))/1000)</f>
        <v>0</v>
      </c>
      <c r="N37" s="344">
        <f t="shared" si="3"/>
        <v>0</v>
      </c>
      <c r="X37" s="51"/>
      <c r="Y37" s="51"/>
      <c r="Z37" s="51"/>
    </row>
    <row r="38" spans="1:26" x14ac:dyDescent="0.25">
      <c r="A38" s="558"/>
      <c r="B38" s="561"/>
      <c r="C38" s="235" t="s">
        <v>72</v>
      </c>
      <c r="D38" s="340"/>
      <c r="E38" s="340"/>
      <c r="F38" s="340"/>
      <c r="G38" s="340"/>
      <c r="H38" s="340"/>
      <c r="I38" s="342">
        <f t="shared" ref="I38" si="50">IFERROR((((E38*F38*(IF(G38="Conventional", 32.2,25.2))+(((24-E38)*F38)+(24*(365-F38)))*SUMPRODUCT(--($C38=$T$18:$V$18)*--($G38=$S$19:$S$26)*--($H38=$R$19:$R$26)*($T$19:$V$26)))*D38)/1000),"")</f>
        <v>0</v>
      </c>
      <c r="J38" s="343">
        <f t="shared" si="1"/>
        <v>0</v>
      </c>
      <c r="K38" s="342">
        <f t="shared" ref="K38" si="51">IF(G38="ENERGYSTAR",0, I38-(D38*((E38*F38*$U$19)+((((24-E38)*F38)+24*(365-F38))*$U$21))/1000))</f>
        <v>0</v>
      </c>
      <c r="L38" s="343">
        <f t="shared" si="2"/>
        <v>0</v>
      </c>
      <c r="M38" s="342">
        <f t="shared" ref="M38" si="52">I38-(D38*((F38*E38*$U$23)+((((24-E38)*F38)+(365-F38)*24)*$U$25))/1000)</f>
        <v>0</v>
      </c>
      <c r="N38" s="344">
        <f t="shared" si="3"/>
        <v>0</v>
      </c>
      <c r="X38" s="51"/>
      <c r="Y38" s="51"/>
      <c r="Z38" s="51"/>
    </row>
    <row r="39" spans="1:26" ht="15.75" thickBot="1" x14ac:dyDescent="0.3">
      <c r="A39" s="563"/>
      <c r="B39" s="564"/>
      <c r="C39" s="235" t="s">
        <v>146</v>
      </c>
      <c r="D39" s="341"/>
      <c r="E39" s="341"/>
      <c r="F39" s="341"/>
      <c r="G39" s="340"/>
      <c r="H39" s="341"/>
      <c r="I39" s="342">
        <f t="shared" ref="I39" si="53">IFERROR((((E39*F39*(IF(G39="Conventional", 20.9,14.1))+(((24-E39)*F39)+(24*(365-F39)))*SUMPRODUCT(--($C39=$T$18:$V$18)*--($G39=$S$19:$S$26)*--($H39=$R$19:$R$26)*($T$19:$V$26)))*D39)/1000),"")</f>
        <v>0</v>
      </c>
      <c r="J39" s="343">
        <f t="shared" si="1"/>
        <v>0</v>
      </c>
      <c r="K39" s="342">
        <f t="shared" ref="K39" si="54">IF(G39="ENERGYSTAR",0,I39-(D39*((E39*F39*$V$19)+((((24-E39)*F39)+24*(365-F39))*$V$21))/1000))</f>
        <v>0</v>
      </c>
      <c r="L39" s="343">
        <f t="shared" si="2"/>
        <v>0</v>
      </c>
      <c r="M39" s="342">
        <f t="shared" ref="M39" si="55">I39-(D39*((F39*E39*$V$23)+((((24-E39)*F39)+(365-F39)*24)*$V$25))/1000)</f>
        <v>0</v>
      </c>
      <c r="N39" s="344">
        <f t="shared" si="3"/>
        <v>0</v>
      </c>
    </row>
    <row r="41" spans="1:26" x14ac:dyDescent="0.25">
      <c r="A41" s="480" t="s">
        <v>134</v>
      </c>
      <c r="B41" s="480"/>
      <c r="C41" s="480"/>
      <c r="D41" s="480"/>
      <c r="E41" s="480"/>
      <c r="F41" s="355"/>
    </row>
    <row r="46" spans="1:26" ht="26.25" x14ac:dyDescent="0.4">
      <c r="A46" s="27" t="s">
        <v>73</v>
      </c>
      <c r="B46" s="1"/>
      <c r="C46" s="1"/>
      <c r="D46" s="1"/>
      <c r="E46" s="1"/>
      <c r="F46" s="1"/>
      <c r="G46" s="1"/>
      <c r="H46" s="1"/>
      <c r="I46" s="1"/>
      <c r="J46" s="1"/>
      <c r="K46" s="1"/>
      <c r="L46" s="1"/>
      <c r="M46" s="1"/>
      <c r="N46" s="1"/>
      <c r="O46" s="354"/>
      <c r="P46" s="78"/>
      <c r="Q46" s="27" t="s">
        <v>165</v>
      </c>
      <c r="S46" s="1"/>
      <c r="T46" s="1"/>
      <c r="U46" s="1"/>
    </row>
    <row r="47" spans="1:26" ht="26.25" x14ac:dyDescent="0.4">
      <c r="A47" s="27"/>
      <c r="B47" s="1"/>
      <c r="C47" s="1"/>
      <c r="D47" s="1"/>
      <c r="E47" s="1"/>
      <c r="F47" s="1"/>
      <c r="G47" s="1"/>
      <c r="H47" s="1"/>
      <c r="I47" s="1"/>
      <c r="J47" s="1"/>
      <c r="K47" s="1"/>
      <c r="L47" s="1"/>
      <c r="M47" s="1"/>
      <c r="N47" s="1"/>
      <c r="O47" s="354"/>
      <c r="P47" s="78"/>
      <c r="Q47" s="78"/>
      <c r="R47" s="27"/>
      <c r="S47" s="1"/>
      <c r="T47" s="1"/>
      <c r="U47" s="1"/>
    </row>
    <row r="48" spans="1:26" ht="15.75" x14ac:dyDescent="0.25">
      <c r="A48" s="2" t="s">
        <v>161</v>
      </c>
      <c r="G48" s="25"/>
      <c r="O48" s="319"/>
      <c r="Q48" s="86" t="s">
        <v>216</v>
      </c>
    </row>
    <row r="49" spans="1:28" ht="15.75" x14ac:dyDescent="0.25">
      <c r="A49" s="2" t="s">
        <v>207</v>
      </c>
      <c r="G49" s="25"/>
      <c r="O49" s="319"/>
      <c r="Q49" t="s">
        <v>230</v>
      </c>
    </row>
    <row r="50" spans="1:28" ht="16.5" thickBot="1" x14ac:dyDescent="0.3">
      <c r="A50" s="361" t="s">
        <v>90</v>
      </c>
      <c r="O50" s="319"/>
      <c r="Q50" s="362" t="s">
        <v>217</v>
      </c>
      <c r="X50" s="287"/>
      <c r="Y50" s="86"/>
      <c r="Z50" s="86"/>
      <c r="AA50" s="86"/>
    </row>
    <row r="51" spans="1:28" ht="15.75" thickTop="1" x14ac:dyDescent="0.25">
      <c r="A51" s="3"/>
      <c r="R51" s="281" t="s">
        <v>211</v>
      </c>
      <c r="S51" s="282"/>
      <c r="T51" s="282"/>
      <c r="U51" s="282"/>
      <c r="V51" s="282"/>
      <c r="W51" s="282"/>
      <c r="X51" s="283"/>
      <c r="Y51" s="86"/>
      <c r="Z51" s="86"/>
      <c r="AA51" s="86"/>
    </row>
    <row r="52" spans="1:28" ht="18.75" x14ac:dyDescent="0.3">
      <c r="A52" s="4" t="s">
        <v>1</v>
      </c>
      <c r="R52" s="284" t="s">
        <v>209</v>
      </c>
      <c r="S52" s="86"/>
      <c r="T52" s="86"/>
      <c r="U52" s="86"/>
      <c r="V52" s="86"/>
      <c r="W52" s="86"/>
      <c r="X52" s="285"/>
      <c r="Y52" s="86"/>
      <c r="Z52" s="86"/>
      <c r="AA52" s="86"/>
    </row>
    <row r="53" spans="1:28" ht="18.75" x14ac:dyDescent="0.3">
      <c r="A53" s="4"/>
      <c r="R53" s="284" t="s">
        <v>224</v>
      </c>
      <c r="S53" s="86"/>
      <c r="T53" s="86"/>
      <c r="U53" s="86"/>
      <c r="V53" s="86"/>
      <c r="W53" s="86"/>
      <c r="X53" s="285"/>
      <c r="Y53" s="86"/>
      <c r="Z53" s="86"/>
      <c r="AA53" s="86"/>
    </row>
    <row r="54" spans="1:28" ht="16.5" thickBot="1" x14ac:dyDescent="0.3">
      <c r="A54" s="5"/>
      <c r="H54" s="86"/>
      <c r="R54" s="286" t="s">
        <v>210</v>
      </c>
      <c r="S54" s="287"/>
      <c r="T54" s="287"/>
      <c r="U54" s="287"/>
      <c r="V54" s="287"/>
      <c r="W54" s="287"/>
      <c r="X54" s="288"/>
      <c r="Y54" s="86"/>
      <c r="Z54" s="86"/>
      <c r="AA54" s="86"/>
      <c r="AB54" s="86"/>
    </row>
    <row r="55" spans="1:28" ht="17.25" thickTop="1" thickBot="1" x14ac:dyDescent="0.3">
      <c r="A55" s="5"/>
      <c r="H55" s="86"/>
      <c r="I55" s="83"/>
      <c r="Q55" s="86"/>
      <c r="R55" s="86"/>
      <c r="S55" s="86"/>
      <c r="T55" s="86"/>
      <c r="U55" s="86"/>
      <c r="V55" s="86"/>
      <c r="W55" s="86"/>
      <c r="X55" s="86"/>
      <c r="Y55" s="86"/>
      <c r="Z55" s="86"/>
    </row>
    <row r="56" spans="1:28" ht="45.75" thickBot="1" x14ac:dyDescent="0.45">
      <c r="A56" s="264"/>
      <c r="B56" s="265" t="s">
        <v>2</v>
      </c>
      <c r="C56" s="58">
        <f>Summary!$E$13</f>
        <v>0.11</v>
      </c>
      <c r="F56" s="7"/>
      <c r="G56" s="86"/>
      <c r="H56" s="382" t="s">
        <v>245</v>
      </c>
      <c r="I56" s="250" t="s">
        <v>197</v>
      </c>
      <c r="J56" s="195" t="s">
        <v>198</v>
      </c>
      <c r="K56" s="196" t="s">
        <v>199</v>
      </c>
      <c r="L56" s="252" t="s">
        <v>200</v>
      </c>
      <c r="M56" s="251" t="s">
        <v>205</v>
      </c>
      <c r="N56" s="197" t="s">
        <v>206</v>
      </c>
      <c r="Q56" s="360" t="s">
        <v>97</v>
      </c>
      <c r="R56" s="345"/>
      <c r="S56" s="345"/>
      <c r="T56" s="346"/>
      <c r="U56" s="346"/>
      <c r="V56" s="346"/>
      <c r="W56" s="346"/>
      <c r="X56" s="347"/>
      <c r="Y56" s="346"/>
      <c r="Z56" s="346"/>
      <c r="AA56" s="346"/>
    </row>
    <row r="57" spans="1:28" ht="16.5" thickBot="1" x14ac:dyDescent="0.3">
      <c r="A57" s="264"/>
      <c r="B57" s="265" t="s">
        <v>201</v>
      </c>
      <c r="C57" s="334"/>
      <c r="D57" s="335"/>
      <c r="E57" s="335"/>
      <c r="F57" s="335"/>
      <c r="H57" s="365" t="s">
        <v>196</v>
      </c>
      <c r="I57" s="249">
        <f t="shared" ref="I57:N57" si="56">SUM(I64:I84)</f>
        <v>0</v>
      </c>
      <c r="J57" s="193">
        <f t="shared" si="56"/>
        <v>0</v>
      </c>
      <c r="K57" s="363">
        <f t="shared" si="56"/>
        <v>0</v>
      </c>
      <c r="L57" s="253">
        <f t="shared" si="56"/>
        <v>0</v>
      </c>
      <c r="M57" s="364">
        <f t="shared" si="56"/>
        <v>0</v>
      </c>
      <c r="N57" s="194">
        <f t="shared" si="56"/>
        <v>0</v>
      </c>
      <c r="Q57" s="346"/>
      <c r="R57" s="346"/>
      <c r="S57" s="346"/>
      <c r="T57" s="346"/>
      <c r="U57" s="346"/>
      <c r="V57" s="346"/>
      <c r="W57" s="346"/>
      <c r="X57" s="346"/>
      <c r="Y57" s="346"/>
      <c r="Z57" s="346"/>
      <c r="AA57" s="346"/>
    </row>
    <row r="58" spans="1:28" x14ac:dyDescent="0.25">
      <c r="B58" s="6"/>
      <c r="C58" s="6"/>
      <c r="D58" s="6"/>
      <c r="E58" s="52"/>
      <c r="F58" s="52"/>
      <c r="G58" s="52"/>
      <c r="H58" s="52"/>
      <c r="I58" s="52"/>
      <c r="J58" s="52"/>
      <c r="K58" s="52"/>
      <c r="L58" s="25"/>
      <c r="M58" s="25"/>
      <c r="N58" s="25"/>
      <c r="P58" s="86"/>
      <c r="Q58" s="348"/>
      <c r="R58" s="348"/>
      <c r="S58" s="348"/>
      <c r="T58" s="348"/>
      <c r="U58" s="348"/>
      <c r="V58" s="348"/>
      <c r="W58" s="348"/>
      <c r="X58" s="348"/>
      <c r="Y58" s="348"/>
      <c r="Z58" s="348"/>
      <c r="AA58" s="348"/>
    </row>
    <row r="59" spans="1:28" x14ac:dyDescent="0.25">
      <c r="B59" s="6"/>
      <c r="C59" s="6"/>
      <c r="D59" s="6"/>
      <c r="E59" s="52"/>
      <c r="F59" s="52"/>
      <c r="G59" s="52"/>
      <c r="H59" s="52"/>
      <c r="I59" s="52"/>
      <c r="J59" s="52"/>
      <c r="K59" s="52"/>
      <c r="L59" s="25"/>
      <c r="M59" s="25"/>
      <c r="N59" s="25"/>
      <c r="P59" s="86"/>
      <c r="Q59" s="346"/>
      <c r="R59" s="346"/>
      <c r="S59" s="346"/>
      <c r="T59" s="346"/>
      <c r="U59" s="346"/>
      <c r="V59" s="346"/>
      <c r="W59" s="346"/>
      <c r="X59" s="346"/>
      <c r="Y59" s="346"/>
      <c r="Z59" s="346"/>
      <c r="AA59" s="346"/>
    </row>
    <row r="60" spans="1:28" x14ac:dyDescent="0.25">
      <c r="Q60" s="269"/>
      <c r="R60" s="269"/>
      <c r="S60" s="269"/>
      <c r="T60" s="269"/>
      <c r="U60" s="269"/>
      <c r="V60" s="269"/>
      <c r="W60" s="269"/>
      <c r="X60" s="269"/>
      <c r="Y60" s="269"/>
      <c r="Z60" s="269"/>
      <c r="AA60" s="269"/>
    </row>
    <row r="61" spans="1:28" ht="27" thickBot="1" x14ac:dyDescent="0.45">
      <c r="P61" s="86"/>
      <c r="Q61" s="268" t="s">
        <v>215</v>
      </c>
      <c r="R61" s="268"/>
      <c r="S61" s="86"/>
      <c r="T61" s="86"/>
      <c r="U61" s="86"/>
      <c r="V61" s="86"/>
      <c r="W61" s="86"/>
      <c r="X61" s="86"/>
      <c r="Y61" s="86"/>
      <c r="Z61" s="86"/>
      <c r="AA61" s="86"/>
    </row>
    <row r="62" spans="1:28" ht="15.75" thickBot="1" x14ac:dyDescent="0.3">
      <c r="A62" s="80"/>
      <c r="B62" s="565" t="s">
        <v>164</v>
      </c>
      <c r="C62" s="566"/>
      <c r="D62" s="376" t="s">
        <v>35</v>
      </c>
      <c r="E62" s="216" t="s">
        <v>36</v>
      </c>
      <c r="F62" s="216" t="s">
        <v>5</v>
      </c>
      <c r="G62" s="216" t="s">
        <v>6</v>
      </c>
      <c r="H62" s="216" t="s">
        <v>7</v>
      </c>
      <c r="I62" s="232" t="s">
        <v>157</v>
      </c>
      <c r="J62" s="233"/>
      <c r="K62" s="214" t="s">
        <v>203</v>
      </c>
      <c r="L62" s="215"/>
      <c r="M62" s="214" t="s">
        <v>202</v>
      </c>
      <c r="N62" s="254"/>
      <c r="Q62" s="7"/>
      <c r="R62" s="7"/>
    </row>
    <row r="63" spans="1:28" ht="45" x14ac:dyDescent="0.25">
      <c r="A63" s="188" t="s">
        <v>15</v>
      </c>
      <c r="B63" s="189" t="s">
        <v>61</v>
      </c>
      <c r="C63" s="189" t="s">
        <v>154</v>
      </c>
      <c r="D63" s="190" t="s">
        <v>163</v>
      </c>
      <c r="E63" s="190" t="s">
        <v>162</v>
      </c>
      <c r="F63" s="189" t="s">
        <v>155</v>
      </c>
      <c r="G63" s="248" t="s">
        <v>192</v>
      </c>
      <c r="H63" s="189" t="s">
        <v>156</v>
      </c>
      <c r="I63" s="183" t="s">
        <v>194</v>
      </c>
      <c r="J63" s="184" t="s">
        <v>195</v>
      </c>
      <c r="K63" s="181" t="s">
        <v>227</v>
      </c>
      <c r="L63" s="181" t="s">
        <v>228</v>
      </c>
      <c r="M63" s="182" t="s">
        <v>229</v>
      </c>
      <c r="N63" s="182" t="s">
        <v>228</v>
      </c>
      <c r="O63" s="79"/>
      <c r="P63" s="79"/>
      <c r="Q63" s="79"/>
      <c r="R63" s="277" t="s">
        <v>204</v>
      </c>
      <c r="S63" s="278" t="s">
        <v>208</v>
      </c>
      <c r="T63" s="279" t="s">
        <v>129</v>
      </c>
      <c r="U63" s="279" t="s">
        <v>72</v>
      </c>
      <c r="V63" s="280" t="s">
        <v>146</v>
      </c>
      <c r="W63" s="180"/>
      <c r="X63" s="180"/>
      <c r="Y63" s="180"/>
      <c r="Z63" s="180"/>
      <c r="AA63" s="180"/>
      <c r="AB63" s="180"/>
    </row>
    <row r="64" spans="1:28" x14ac:dyDescent="0.25">
      <c r="A64" s="557">
        <v>8</v>
      </c>
      <c r="B64" s="560"/>
      <c r="C64" s="386" t="s">
        <v>129</v>
      </c>
      <c r="D64" s="383"/>
      <c r="E64" s="340"/>
      <c r="F64" s="340"/>
      <c r="G64" s="340"/>
      <c r="H64" s="384"/>
      <c r="I64" s="185">
        <f>IFERROR((((E64*F64*(IF(G64="Conventional", $T$19,$T$23))+(((24-E64)*F64)+(24*(365-F64)))*SUMPRODUCT(--($C64=$T$18:$V$18)*--($G64=$S$19:$S$26)*--($H64=$R$19:$R$26)*($T$19:$V$26)))*D64)/1000),"")</f>
        <v>0</v>
      </c>
      <c r="J64" s="186">
        <f t="shared" ref="J64:J84" si="57">I64*$C$11</f>
        <v>0</v>
      </c>
      <c r="K64" s="185">
        <f>IF(G64="ENERGYSTAR", 0, I64-(D64*((E64*F64*$T$19)+((((24-E64)*F64)+24*(365-F64))*$T$21))/1000))</f>
        <v>0</v>
      </c>
      <c r="L64" s="186">
        <f t="shared" ref="L64:L84" si="58">K64*$C$11</f>
        <v>0</v>
      </c>
      <c r="M64" s="185">
        <f>I64-(D64*((F64*E64*$T$23)+((((24-E64)*F64)+(365-F64)*24)*$T$25))/1000)</f>
        <v>0</v>
      </c>
      <c r="N64" s="187">
        <f t="shared" ref="N64:N84" si="59">M64*$C$11</f>
        <v>0</v>
      </c>
      <c r="O64" s="86"/>
      <c r="P64" s="86"/>
      <c r="Q64" s="86"/>
      <c r="R64" s="257" t="s">
        <v>236</v>
      </c>
      <c r="S64" s="170" t="s">
        <v>143</v>
      </c>
      <c r="T64" s="261">
        <v>68.8</v>
      </c>
      <c r="U64" s="261">
        <v>32.200000000000003</v>
      </c>
      <c r="V64" s="266">
        <v>20.9</v>
      </c>
      <c r="W64" s="51"/>
      <c r="X64" s="51"/>
    </row>
    <row r="65" spans="1:26" x14ac:dyDescent="0.25">
      <c r="A65" s="558"/>
      <c r="B65" s="561"/>
      <c r="C65" s="386" t="s">
        <v>72</v>
      </c>
      <c r="D65" s="383"/>
      <c r="E65" s="340"/>
      <c r="F65" s="340"/>
      <c r="G65" s="340"/>
      <c r="H65" s="384"/>
      <c r="I65" s="185">
        <f>IFERROR((((E65*F65*(IF(G65="Conventional", $U$19,$U$23))+(((24-E65)*F65)+(24*(365-F65)))*SUMPRODUCT(--($C65=$T$18:$V$18)*--($G65=$S$19:$S$26)*--($H65=$R$19:$R$26)*($T$19:$V$26)))*D65)/1000),"")</f>
        <v>0</v>
      </c>
      <c r="J65" s="186">
        <f t="shared" si="57"/>
        <v>0</v>
      </c>
      <c r="K65" s="185">
        <f>IF(G65="ENERGYSTAR",0, I65-(D65*((E65*F65*$U$19)+((((24-E65)*F65)+24*(365-F65))*$U$21))/1000))</f>
        <v>0</v>
      </c>
      <c r="L65" s="186">
        <f t="shared" si="58"/>
        <v>0</v>
      </c>
      <c r="M65" s="185">
        <f>I65-(D65*((F65*E65*$U$23)+((((24-E65)*F65)+(365-F65)*24)*$U$25))/1000)</f>
        <v>0</v>
      </c>
      <c r="N65" s="187">
        <f t="shared" si="59"/>
        <v>0</v>
      </c>
      <c r="R65" s="257" t="s">
        <v>148</v>
      </c>
      <c r="S65" s="170" t="s">
        <v>143</v>
      </c>
      <c r="T65" s="261">
        <v>3.35</v>
      </c>
      <c r="U65" s="261">
        <v>0.74</v>
      </c>
      <c r="V65" s="266">
        <v>1.55</v>
      </c>
      <c r="W65" s="51"/>
      <c r="X65" s="51"/>
    </row>
    <row r="66" spans="1:26" x14ac:dyDescent="0.25">
      <c r="A66" s="559"/>
      <c r="B66" s="562"/>
      <c r="C66" s="386" t="s">
        <v>146</v>
      </c>
      <c r="D66" s="385"/>
      <c r="E66" s="340"/>
      <c r="F66" s="340"/>
      <c r="G66" s="340"/>
      <c r="H66" s="384"/>
      <c r="I66" s="185">
        <f>IFERROR((((E66*F66*(IF(G66="Conventional", $V$19,$V$23))+(((24-E66)*F66)+(24*(365-F66)))*SUMPRODUCT(--($C66=$T$18:$V$18)*--($G66=$S$19:$S$26)*--($H66=$R$19:$R$26)*($T$19:$V$26)))*D66)/1000),"")</f>
        <v>0</v>
      </c>
      <c r="J66" s="186">
        <f t="shared" si="57"/>
        <v>0</v>
      </c>
      <c r="K66" s="185">
        <f>IF(G66="ENERGYSTAR",0,I66-(D66*((E66*F66*$V$19)+((((24-E66)*F66)+24*(365-F66))*$V$21))/1000))</f>
        <v>0</v>
      </c>
      <c r="L66" s="186">
        <f t="shared" si="58"/>
        <v>0</v>
      </c>
      <c r="M66" s="185">
        <f>I66-(D66*((F66*E66*$V$23)+((((24-E66)*F66)+(365-F66)*24)*$V$25))/1000)</f>
        <v>0</v>
      </c>
      <c r="N66" s="187">
        <f t="shared" si="59"/>
        <v>0</v>
      </c>
      <c r="R66" s="257" t="s">
        <v>147</v>
      </c>
      <c r="S66" s="170" t="s">
        <v>143</v>
      </c>
      <c r="T66" s="261">
        <v>1.71</v>
      </c>
      <c r="U66" s="261">
        <v>0.74</v>
      </c>
      <c r="V66" s="266">
        <v>1.02</v>
      </c>
      <c r="W66" s="256"/>
      <c r="X66" s="256"/>
    </row>
    <row r="67" spans="1:26" x14ac:dyDescent="0.25">
      <c r="A67" s="557">
        <v>9</v>
      </c>
      <c r="B67" s="560"/>
      <c r="C67" s="386" t="s">
        <v>129</v>
      </c>
      <c r="D67" s="340"/>
      <c r="E67" s="340"/>
      <c r="F67" s="340"/>
      <c r="G67" s="340"/>
      <c r="H67" s="340"/>
      <c r="I67" s="342">
        <f>IFERROR((((E67*F67*(IF(G67="Conventional", 68.8,46.2))+(((24-E67)*F67)+(24*(365-F67)))*SUMPRODUCT(--($C67=$T$18:$V$18)*--($G67=$S$19:$S$26)*--($H67=$R$19:$R$26)*($T$19:$V$26)))*D67)/1000),"")</f>
        <v>0</v>
      </c>
      <c r="J67" s="343">
        <f t="shared" si="57"/>
        <v>0</v>
      </c>
      <c r="K67" s="342">
        <f>IF(G67="ENERGYSTAR", 0, I67-(D67*((E67*F67*$T$19)+((((24-E67)*F67)+24*(365-F67))*$T$21))/1000))</f>
        <v>0</v>
      </c>
      <c r="L67" s="343">
        <f t="shared" si="58"/>
        <v>0</v>
      </c>
      <c r="M67" s="342">
        <f t="shared" ref="M67" si="60">I67-(D67*((F67*E67*$T$23)+((((24-E67)*F67)+(365-F67)*24)*$T$25))/1000)</f>
        <v>0</v>
      </c>
      <c r="N67" s="344">
        <f t="shared" si="59"/>
        <v>0</v>
      </c>
      <c r="R67" s="257" t="s">
        <v>160</v>
      </c>
      <c r="S67" s="170" t="s">
        <v>143</v>
      </c>
      <c r="T67" s="261">
        <v>0</v>
      </c>
      <c r="U67" s="261">
        <v>0</v>
      </c>
      <c r="V67" s="266">
        <v>0</v>
      </c>
      <c r="W67" s="51"/>
      <c r="X67" s="51"/>
    </row>
    <row r="68" spans="1:26" x14ac:dyDescent="0.25">
      <c r="A68" s="558"/>
      <c r="B68" s="561"/>
      <c r="C68" s="386" t="s">
        <v>72</v>
      </c>
      <c r="D68" s="340"/>
      <c r="E68" s="340"/>
      <c r="F68" s="340"/>
      <c r="G68" s="340"/>
      <c r="H68" s="340"/>
      <c r="I68" s="342">
        <f t="shared" ref="I68" si="61">IFERROR((((E68*F68*(IF(G68="Conventional", 32.2,25.2))+(((24-E68)*F68)+(24*(365-F68)))*SUMPRODUCT(--($C68=$T$18:$V$18)*--($G68=$S$19:$S$26)*--($H68=$R$19:$R$26)*($T$19:$V$26)))*D68)/1000),"")</f>
        <v>0</v>
      </c>
      <c r="J68" s="343">
        <f t="shared" si="57"/>
        <v>0</v>
      </c>
      <c r="K68" s="342">
        <f t="shared" ref="K68" si="62">IF(G68="ENERGYSTAR",0, I68-(D68*((E68*F68*$U$19)+((((24-E68)*F68)+24*(365-F68))*$U$21))/1000))</f>
        <v>0</v>
      </c>
      <c r="L68" s="343">
        <f t="shared" si="58"/>
        <v>0</v>
      </c>
      <c r="M68" s="342">
        <f t="shared" ref="M68" si="63">I68-(D68*((F68*E68*$U$23)+((((24-E68)*F68)+(365-F68)*24)*$U$25))/1000)</f>
        <v>0</v>
      </c>
      <c r="N68" s="344">
        <f t="shared" si="59"/>
        <v>0</v>
      </c>
      <c r="R68" s="257" t="s">
        <v>235</v>
      </c>
      <c r="S68" s="175" t="s">
        <v>193</v>
      </c>
      <c r="T68" s="259">
        <v>46.2</v>
      </c>
      <c r="U68" s="259">
        <v>25.2</v>
      </c>
      <c r="V68" s="262">
        <v>14.1</v>
      </c>
      <c r="W68" s="51"/>
      <c r="X68" s="51"/>
    </row>
    <row r="69" spans="1:26" x14ac:dyDescent="0.25">
      <c r="A69" s="559"/>
      <c r="B69" s="562"/>
      <c r="C69" s="386" t="s">
        <v>146</v>
      </c>
      <c r="D69" s="340"/>
      <c r="E69" s="340"/>
      <c r="F69" s="340"/>
      <c r="G69" s="340"/>
      <c r="H69" s="340"/>
      <c r="I69" s="342">
        <f t="shared" ref="I69" si="64">IFERROR((((E69*F69*(IF(G69="Conventional", 20.9,14.1))+(((24-E69)*F69)+(24*(365-F69)))*SUMPRODUCT(--($C69=$T$18:$V$18)*--($G69=$S$19:$S$26)*--($H69=$R$19:$R$26)*($T$19:$V$26)))*D69)/1000),"")</f>
        <v>0</v>
      </c>
      <c r="J69" s="343">
        <f t="shared" si="57"/>
        <v>0</v>
      </c>
      <c r="K69" s="342">
        <f t="shared" ref="K69" si="65">IF(G69="ENERGYSTAR",0,I69-(D69*((E69*F69*$V$19)+((((24-E69)*F69)+24*(365-F69))*$V$21))/1000))</f>
        <v>0</v>
      </c>
      <c r="L69" s="343">
        <f t="shared" si="58"/>
        <v>0</v>
      </c>
      <c r="M69" s="342">
        <f t="shared" ref="M69" si="66">I69-(D69*((F69*E69*$V$23)+((((24-E69)*F69)+(365-F69)*24)*$V$25))/1000)</f>
        <v>0</v>
      </c>
      <c r="N69" s="344">
        <f t="shared" si="59"/>
        <v>0</v>
      </c>
      <c r="R69" s="257" t="s">
        <v>148</v>
      </c>
      <c r="S69" s="175" t="s">
        <v>193</v>
      </c>
      <c r="T69" s="259">
        <v>2.4500000000000002</v>
      </c>
      <c r="U69" s="259">
        <v>0.73</v>
      </c>
      <c r="V69" s="262">
        <v>1.44</v>
      </c>
      <c r="W69" s="51"/>
      <c r="X69" s="51"/>
    </row>
    <row r="70" spans="1:26" x14ac:dyDescent="0.25">
      <c r="A70" s="557">
        <v>10</v>
      </c>
      <c r="B70" s="560"/>
      <c r="C70" s="235" t="s">
        <v>129</v>
      </c>
      <c r="D70" s="340"/>
      <c r="E70" s="340"/>
      <c r="F70" s="340"/>
      <c r="G70" s="340"/>
      <c r="H70" s="340"/>
      <c r="I70" s="342">
        <f t="shared" ref="I70" si="67">IFERROR((((E70*F70*(IF(G70="Conventional", 68.8,46.2))+(((24-E70)*F70)+(24*(365-F70)))*SUMPRODUCT(--($C70=$T$18:$V$18)*--($G70=$S$19:$S$26)*--($H70=$R$19:$R$26)*($T$19:$V$26)))*D70)/1000),"")</f>
        <v>0</v>
      </c>
      <c r="J70" s="343">
        <f t="shared" si="57"/>
        <v>0</v>
      </c>
      <c r="K70" s="342">
        <f t="shared" ref="K70" si="68">IF(G70="ENERGYSTAR", 0, I70-(D70*((E70*F70*$T$19)+((((24-E70)*F70)+24*(365-F70))*$T$21))/1000))</f>
        <v>0</v>
      </c>
      <c r="L70" s="343">
        <f t="shared" si="58"/>
        <v>0</v>
      </c>
      <c r="M70" s="342">
        <f t="shared" ref="M70" si="69">I70-(D70*((F70*E70*$T$23)+((((24-E70)*F70)+(365-F70)*24)*$T$25))/1000)</f>
        <v>0</v>
      </c>
      <c r="N70" s="344">
        <f t="shared" si="59"/>
        <v>0</v>
      </c>
      <c r="R70" s="257" t="s">
        <v>147</v>
      </c>
      <c r="S70" s="175" t="s">
        <v>193</v>
      </c>
      <c r="T70" s="259">
        <v>1.47</v>
      </c>
      <c r="U70" s="259">
        <v>0.6</v>
      </c>
      <c r="V70" s="262">
        <v>0.82</v>
      </c>
      <c r="W70" s="51"/>
      <c r="X70" s="51"/>
    </row>
    <row r="71" spans="1:26" ht="15.75" thickBot="1" x14ac:dyDescent="0.3">
      <c r="A71" s="558"/>
      <c r="B71" s="561"/>
      <c r="C71" s="235" t="s">
        <v>72</v>
      </c>
      <c r="D71" s="340"/>
      <c r="E71" s="340"/>
      <c r="F71" s="340"/>
      <c r="G71" s="340"/>
      <c r="H71" s="340"/>
      <c r="I71" s="342">
        <f t="shared" ref="I71" si="70">IFERROR((((E71*F71*(IF(G71="Conventional", 32.2,25.2))+(((24-E71)*F71)+(24*(365-F71)))*SUMPRODUCT(--($C71=$T$18:$V$18)*--($G71=$S$19:$S$26)*--($H71=$R$19:$R$26)*($T$19:$V$26)))*D71)/1000),"")</f>
        <v>0</v>
      </c>
      <c r="J71" s="343">
        <f t="shared" si="57"/>
        <v>0</v>
      </c>
      <c r="K71" s="342">
        <f t="shared" ref="K71" si="71">IF(G71="ENERGYSTAR",0, I71-(D71*((E71*F71*$U$19)+((((24-E71)*F71)+24*(365-F71))*$U$21))/1000))</f>
        <v>0</v>
      </c>
      <c r="L71" s="343">
        <f t="shared" si="58"/>
        <v>0</v>
      </c>
      <c r="M71" s="342">
        <f t="shared" ref="M71" si="72">I71-(D71*((F71*E71*$U$23)+((((24-E71)*F71)+(365-F71)*24)*$U$25))/1000)</f>
        <v>0</v>
      </c>
      <c r="N71" s="344">
        <f t="shared" si="59"/>
        <v>0</v>
      </c>
      <c r="R71" s="258" t="s">
        <v>160</v>
      </c>
      <c r="S71" s="178" t="s">
        <v>193</v>
      </c>
      <c r="T71" s="260">
        <v>0</v>
      </c>
      <c r="U71" s="260">
        <v>0</v>
      </c>
      <c r="V71" s="263">
        <v>0</v>
      </c>
      <c r="W71" s="51"/>
      <c r="X71" s="51"/>
    </row>
    <row r="72" spans="1:26" x14ac:dyDescent="0.25">
      <c r="A72" s="559"/>
      <c r="B72" s="562"/>
      <c r="C72" s="235" t="s">
        <v>146</v>
      </c>
      <c r="D72" s="340"/>
      <c r="E72" s="340"/>
      <c r="F72" s="340"/>
      <c r="G72" s="340"/>
      <c r="H72" s="340"/>
      <c r="I72" s="342">
        <f t="shared" ref="I72" si="73">IFERROR((((E72*F72*(IF(G72="Conventional", 20.9,14.1))+(((24-E72)*F72)+(24*(365-F72)))*SUMPRODUCT(--($C72=$T$18:$V$18)*--($G72=$S$19:$S$26)*--($H72=$R$19:$R$26)*($T$19:$V$26)))*D72)/1000),"")</f>
        <v>0</v>
      </c>
      <c r="J72" s="343">
        <f t="shared" si="57"/>
        <v>0</v>
      </c>
      <c r="K72" s="342">
        <f t="shared" ref="K72" si="74">IF(G72="ENERGYSTAR",0,I72-(D72*((E72*F72*$V$19)+((((24-E72)*F72)+24*(365-F72))*$V$21))/1000))</f>
        <v>0</v>
      </c>
      <c r="L72" s="343">
        <f t="shared" si="58"/>
        <v>0</v>
      </c>
      <c r="M72" s="342">
        <f t="shared" ref="M72" si="75">I72-(D72*((F72*E72*$V$23)+((((24-E72)*F72)+(365-F72)*24)*$V$25))/1000)</f>
        <v>0</v>
      </c>
      <c r="N72" s="344">
        <f t="shared" si="59"/>
        <v>0</v>
      </c>
    </row>
    <row r="73" spans="1:26" x14ac:dyDescent="0.25">
      <c r="A73" s="557">
        <v>11</v>
      </c>
      <c r="B73" s="560"/>
      <c r="C73" s="235" t="s">
        <v>129</v>
      </c>
      <c r="D73" s="340"/>
      <c r="E73" s="340"/>
      <c r="F73" s="340"/>
      <c r="G73" s="340"/>
      <c r="H73" s="340"/>
      <c r="I73" s="342">
        <f t="shared" ref="I73" si="76">IFERROR((((E73*F73*(IF(G73="Conventional", 68.8,46.2))+(((24-E73)*F73)+(24*(365-F73)))*SUMPRODUCT(--($C73=$T$18:$V$18)*--($G73=$S$19:$S$26)*--($H73=$R$19:$R$26)*($T$19:$V$26)))*D73)/1000),"")</f>
        <v>0</v>
      </c>
      <c r="J73" s="343">
        <f t="shared" si="57"/>
        <v>0</v>
      </c>
      <c r="K73" s="342">
        <f t="shared" ref="K73" si="77">IF(G73="ENERGYSTAR", 0, I73-(D73*((E73*F73*$T$19)+((((24-E73)*F73)+24*(365-F73))*$T$21))/1000))</f>
        <v>0</v>
      </c>
      <c r="L73" s="343">
        <f t="shared" si="58"/>
        <v>0</v>
      </c>
      <c r="M73" s="342">
        <f t="shared" ref="M73" si="78">I73-(D73*((F73*E73*$T$23)+((((24-E73)*F73)+(365-F73)*24)*$T$25))/1000)</f>
        <v>0</v>
      </c>
      <c r="N73" s="344">
        <f t="shared" si="59"/>
        <v>0</v>
      </c>
      <c r="Q73" s="267" t="s">
        <v>151</v>
      </c>
      <c r="U73" s="86"/>
      <c r="V73" s="86"/>
      <c r="W73" s="86"/>
      <c r="X73" s="86"/>
      <c r="Y73" s="86"/>
      <c r="Z73" s="86"/>
    </row>
    <row r="74" spans="1:26" x14ac:dyDescent="0.25">
      <c r="A74" s="558"/>
      <c r="B74" s="561"/>
      <c r="C74" s="235" t="s">
        <v>72</v>
      </c>
      <c r="D74" s="340"/>
      <c r="E74" s="340"/>
      <c r="F74" s="340"/>
      <c r="G74" s="340"/>
      <c r="H74" s="340"/>
      <c r="I74" s="342">
        <f t="shared" ref="I74" si="79">IFERROR((((E74*F74*(IF(G74="Conventional", 32.2,25.2))+(((24-E74)*F74)+(24*(365-F74)))*SUMPRODUCT(--($C74=$T$18:$V$18)*--($G74=$S$19:$S$26)*--($H74=$R$19:$R$26)*($T$19:$V$26)))*D74)/1000),"")</f>
        <v>0</v>
      </c>
      <c r="J74" s="343">
        <f t="shared" si="57"/>
        <v>0</v>
      </c>
      <c r="K74" s="342">
        <f t="shared" ref="K74" si="80">IF(G74="ENERGYSTAR",0, I74-(D74*((E74*F74*$U$19)+((((24-E74)*F74)+24*(365-F74))*$U$21))/1000))</f>
        <v>0</v>
      </c>
      <c r="L74" s="343">
        <f t="shared" si="58"/>
        <v>0</v>
      </c>
      <c r="M74" s="342">
        <f t="shared" ref="M74" si="81">I74-(D74*((F74*E74*$U$23)+((((24-E74)*F74)+(365-F74)*24)*$U$25))/1000)</f>
        <v>0</v>
      </c>
      <c r="N74" s="344">
        <f t="shared" si="59"/>
        <v>0</v>
      </c>
      <c r="U74" s="19"/>
      <c r="V74" s="19"/>
      <c r="W74" s="19"/>
      <c r="X74" s="19"/>
      <c r="Y74" s="19"/>
      <c r="Z74" s="19"/>
    </row>
    <row r="75" spans="1:26" x14ac:dyDescent="0.25">
      <c r="A75" s="559"/>
      <c r="B75" s="562"/>
      <c r="C75" s="235" t="s">
        <v>146</v>
      </c>
      <c r="D75" s="340"/>
      <c r="E75" s="340"/>
      <c r="F75" s="340"/>
      <c r="G75" s="340"/>
      <c r="H75" s="340"/>
      <c r="I75" s="342">
        <f t="shared" ref="I75" si="82">IFERROR((((E75*F75*(IF(G75="Conventional", 20.9,14.1))+(((24-E75)*F75)+(24*(365-F75)))*SUMPRODUCT(--($C75=$T$18:$V$18)*--($G75=$S$19:$S$26)*--($H75=$R$19:$R$26)*($T$19:$V$26)))*D75)/1000),"")</f>
        <v>0</v>
      </c>
      <c r="J75" s="343">
        <f t="shared" si="57"/>
        <v>0</v>
      </c>
      <c r="K75" s="342">
        <f t="shared" ref="K75" si="83">IF(G75="ENERGYSTAR",0,I75-(D75*((E75*F75*$V$19)+((((24-E75)*F75)+24*(365-F75))*$V$21))/1000))</f>
        <v>0</v>
      </c>
      <c r="L75" s="343">
        <f t="shared" si="58"/>
        <v>0</v>
      </c>
      <c r="M75" s="342">
        <f t="shared" ref="M75" si="84">I75-(D75*((F75*E75*$V$23)+((((24-E75)*F75)+(365-F75)*24)*$V$25))/1000)</f>
        <v>0</v>
      </c>
      <c r="N75" s="344">
        <f t="shared" si="59"/>
        <v>0</v>
      </c>
      <c r="X75" s="51"/>
      <c r="Y75" s="51"/>
      <c r="Z75" s="51"/>
    </row>
    <row r="76" spans="1:26" x14ac:dyDescent="0.25">
      <c r="A76" s="557">
        <v>12</v>
      </c>
      <c r="B76" s="560"/>
      <c r="C76" s="235" t="s">
        <v>129</v>
      </c>
      <c r="D76" s="340"/>
      <c r="E76" s="340"/>
      <c r="F76" s="340"/>
      <c r="G76" s="340"/>
      <c r="H76" s="340"/>
      <c r="I76" s="342">
        <f t="shared" ref="I76" si="85">IFERROR((((E76*F76*(IF(G76="Conventional", 68.8,46.2))+(((24-E76)*F76)+(24*(365-F76)))*SUMPRODUCT(--($C76=$T$18:$V$18)*--($G76=$S$19:$S$26)*--($H76=$R$19:$R$26)*($T$19:$V$26)))*D76)/1000),"")</f>
        <v>0</v>
      </c>
      <c r="J76" s="343">
        <f t="shared" si="57"/>
        <v>0</v>
      </c>
      <c r="K76" s="342">
        <f t="shared" ref="K76" si="86">IF(G76="ENERGYSTAR", 0, I76-(D76*((E76*F76*$T$19)+((((24-E76)*F76)+24*(365-F76))*$T$21))/1000))</f>
        <v>0</v>
      </c>
      <c r="L76" s="343">
        <f t="shared" si="58"/>
        <v>0</v>
      </c>
      <c r="M76" s="342">
        <f t="shared" ref="M76" si="87">I76-(D76*((F76*E76*$T$23)+((((24-E76)*F76)+(365-F76)*24)*$T$25))/1000)</f>
        <v>0</v>
      </c>
      <c r="N76" s="344">
        <f t="shared" si="59"/>
        <v>0</v>
      </c>
    </row>
    <row r="77" spans="1:26" x14ac:dyDescent="0.25">
      <c r="A77" s="558"/>
      <c r="B77" s="561"/>
      <c r="C77" s="235" t="s">
        <v>72</v>
      </c>
      <c r="D77" s="340"/>
      <c r="E77" s="340"/>
      <c r="F77" s="340"/>
      <c r="G77" s="340"/>
      <c r="H77" s="340"/>
      <c r="I77" s="342">
        <f t="shared" ref="I77" si="88">IFERROR((((E77*F77*(IF(G77="Conventional", 32.2,25.2))+(((24-E77)*F77)+(24*(365-F77)))*SUMPRODUCT(--($C77=$T$18:$V$18)*--($G77=$S$19:$S$26)*--($H77=$R$19:$R$26)*($T$19:$V$26)))*D77)/1000),"")</f>
        <v>0</v>
      </c>
      <c r="J77" s="343">
        <f t="shared" si="57"/>
        <v>0</v>
      </c>
      <c r="K77" s="342">
        <f t="shared" ref="K77" si="89">IF(G77="ENERGYSTAR",0, I77-(D77*((E77*F77*$U$19)+((((24-E77)*F77)+24*(365-F77))*$U$21))/1000))</f>
        <v>0</v>
      </c>
      <c r="L77" s="343">
        <f t="shared" si="58"/>
        <v>0</v>
      </c>
      <c r="M77" s="342">
        <f t="shared" ref="M77" si="90">I77-(D77*((F77*E77*$U$23)+((((24-E77)*F77)+(365-F77)*24)*$U$25))/1000)</f>
        <v>0</v>
      </c>
      <c r="N77" s="344">
        <f t="shared" si="59"/>
        <v>0</v>
      </c>
    </row>
    <row r="78" spans="1:26" x14ac:dyDescent="0.25">
      <c r="A78" s="559"/>
      <c r="B78" s="562"/>
      <c r="C78" s="235" t="s">
        <v>146</v>
      </c>
      <c r="D78" s="340"/>
      <c r="E78" s="340"/>
      <c r="F78" s="340"/>
      <c r="G78" s="340"/>
      <c r="H78" s="340"/>
      <c r="I78" s="342">
        <f t="shared" ref="I78" si="91">IFERROR((((E78*F78*(IF(G78="Conventional", 20.9,14.1))+(((24-E78)*F78)+(24*(365-F78)))*SUMPRODUCT(--($C78=$T$18:$V$18)*--($G78=$S$19:$S$26)*--($H78=$R$19:$R$26)*($T$19:$V$26)))*D78)/1000),"")</f>
        <v>0</v>
      </c>
      <c r="J78" s="343">
        <f t="shared" si="57"/>
        <v>0</v>
      </c>
      <c r="K78" s="342">
        <f t="shared" ref="K78" si="92">IF(G78="ENERGYSTAR",0,I78-(D78*((E78*F78*$V$19)+((((24-E78)*F78)+24*(365-F78))*$V$21))/1000))</f>
        <v>0</v>
      </c>
      <c r="L78" s="343">
        <f t="shared" si="58"/>
        <v>0</v>
      </c>
      <c r="M78" s="342">
        <f t="shared" ref="M78" si="93">I78-(D78*((F78*E78*$V$23)+((((24-E78)*F78)+(365-F78)*24)*$V$25))/1000)</f>
        <v>0</v>
      </c>
      <c r="N78" s="344">
        <f t="shared" si="59"/>
        <v>0</v>
      </c>
    </row>
    <row r="79" spans="1:26" x14ac:dyDescent="0.25">
      <c r="A79" s="557">
        <v>13</v>
      </c>
      <c r="B79" s="560"/>
      <c r="C79" s="235" t="s">
        <v>129</v>
      </c>
      <c r="D79" s="340"/>
      <c r="E79" s="340"/>
      <c r="F79" s="340"/>
      <c r="G79" s="340"/>
      <c r="H79" s="340"/>
      <c r="I79" s="342">
        <f t="shared" ref="I79" si="94">IFERROR((((E79*F79*(IF(G79="Conventional", 68.8,46.2))+(((24-E79)*F79)+(24*(365-F79)))*SUMPRODUCT(--($C79=$T$18:$V$18)*--($G79=$S$19:$S$26)*--($H79=$R$19:$R$26)*($T$19:$V$26)))*D79)/1000),"")</f>
        <v>0</v>
      </c>
      <c r="J79" s="343">
        <f t="shared" si="57"/>
        <v>0</v>
      </c>
      <c r="K79" s="342">
        <f t="shared" ref="K79" si="95">IF(G79="ENERGYSTAR", 0, I79-(D79*((E79*F79*$T$19)+((((24-E79)*F79)+24*(365-F79))*$T$21))/1000))</f>
        <v>0</v>
      </c>
      <c r="L79" s="343">
        <f t="shared" si="58"/>
        <v>0</v>
      </c>
      <c r="M79" s="342">
        <f t="shared" ref="M79" si="96">I79-(D79*((F79*E79*$T$23)+((((24-E79)*F79)+(365-F79)*24)*$T$25))/1000)</f>
        <v>0</v>
      </c>
      <c r="N79" s="344">
        <f t="shared" si="59"/>
        <v>0</v>
      </c>
    </row>
    <row r="80" spans="1:26" x14ac:dyDescent="0.25">
      <c r="A80" s="558"/>
      <c r="B80" s="561"/>
      <c r="C80" s="235" t="s">
        <v>72</v>
      </c>
      <c r="D80" s="340"/>
      <c r="E80" s="340"/>
      <c r="F80" s="340"/>
      <c r="G80" s="340"/>
      <c r="H80" s="340"/>
      <c r="I80" s="342">
        <f t="shared" ref="I80" si="97">IFERROR((((E80*F80*(IF(G80="Conventional", 32.2,25.2))+(((24-E80)*F80)+(24*(365-F80)))*SUMPRODUCT(--($C80=$T$18:$V$18)*--($G80=$S$19:$S$26)*--($H80=$R$19:$R$26)*($T$19:$V$26)))*D80)/1000),"")</f>
        <v>0</v>
      </c>
      <c r="J80" s="343">
        <f t="shared" si="57"/>
        <v>0</v>
      </c>
      <c r="K80" s="342">
        <f t="shared" ref="K80" si="98">IF(G80="ENERGYSTAR",0, I80-(D80*((E80*F80*$U$19)+((((24-E80)*F80)+24*(365-F80))*$U$21))/1000))</f>
        <v>0</v>
      </c>
      <c r="L80" s="343">
        <f t="shared" si="58"/>
        <v>0</v>
      </c>
      <c r="M80" s="342">
        <f t="shared" ref="M80" si="99">I80-(D80*((F80*E80*$U$23)+((((24-E80)*F80)+(365-F80)*24)*$U$25))/1000)</f>
        <v>0</v>
      </c>
      <c r="N80" s="344">
        <f t="shared" si="59"/>
        <v>0</v>
      </c>
      <c r="X80" s="19"/>
      <c r="Y80" s="19"/>
      <c r="Z80" s="19"/>
    </row>
    <row r="81" spans="1:27" x14ac:dyDescent="0.25">
      <c r="A81" s="559"/>
      <c r="B81" s="562"/>
      <c r="C81" s="235" t="s">
        <v>146</v>
      </c>
      <c r="D81" s="340"/>
      <c r="E81" s="340"/>
      <c r="F81" s="340"/>
      <c r="G81" s="340"/>
      <c r="H81" s="340"/>
      <c r="I81" s="342">
        <f t="shared" ref="I81" si="100">IFERROR((((E81*F81*(IF(G81="Conventional", 20.9,14.1))+(((24-E81)*F81)+(24*(365-F81)))*SUMPRODUCT(--($C81=$T$18:$V$18)*--($G81=$S$19:$S$26)*--($H81=$R$19:$R$26)*($T$19:$V$26)))*D81)/1000),"")</f>
        <v>0</v>
      </c>
      <c r="J81" s="343">
        <f t="shared" si="57"/>
        <v>0</v>
      </c>
      <c r="K81" s="342">
        <f t="shared" ref="K81" si="101">IF(G81="ENERGYSTAR",0,I81-(D81*((E81*F81*$V$19)+((((24-E81)*F81)+24*(365-F81))*$V$21))/1000))</f>
        <v>0</v>
      </c>
      <c r="L81" s="343">
        <f t="shared" si="58"/>
        <v>0</v>
      </c>
      <c r="M81" s="342">
        <f t="shared" ref="M81" si="102">I81-(D81*((F81*E81*$V$23)+((((24-E81)*F81)+(365-F81)*24)*$V$25))/1000)</f>
        <v>0</v>
      </c>
      <c r="N81" s="344">
        <f t="shared" si="59"/>
        <v>0</v>
      </c>
      <c r="X81" s="51"/>
      <c r="Y81" s="51"/>
      <c r="Z81" s="51"/>
    </row>
    <row r="82" spans="1:27" x14ac:dyDescent="0.25">
      <c r="A82" s="557">
        <v>14</v>
      </c>
      <c r="B82" s="560"/>
      <c r="C82" s="235" t="s">
        <v>129</v>
      </c>
      <c r="D82" s="340"/>
      <c r="E82" s="340"/>
      <c r="F82" s="340"/>
      <c r="G82" s="340"/>
      <c r="H82" s="340"/>
      <c r="I82" s="342">
        <f t="shared" ref="I82" si="103">IFERROR((((E82*F82*(IF(G82="Conventional", 68.8,46.2))+(((24-E82)*F82)+(24*(365-F82)))*SUMPRODUCT(--($C82=$T$18:$V$18)*--($G82=$S$19:$S$26)*--($H82=$R$19:$R$26)*($T$19:$V$26)))*D82)/1000),"")</f>
        <v>0</v>
      </c>
      <c r="J82" s="343">
        <f t="shared" si="57"/>
        <v>0</v>
      </c>
      <c r="K82" s="342">
        <f t="shared" ref="K82" si="104">IF(G82="ENERGYSTAR", 0, I82-(D82*((E82*F82*$T$19)+((((24-E82)*F82)+24*(365-F82))*$T$21))/1000))</f>
        <v>0</v>
      </c>
      <c r="L82" s="343">
        <f t="shared" si="58"/>
        <v>0</v>
      </c>
      <c r="M82" s="342">
        <f t="shared" ref="M82" si="105">I82-(D82*((F82*E82*$T$23)+((((24-E82)*F82)+(365-F82)*24)*$T$25))/1000)</f>
        <v>0</v>
      </c>
      <c r="N82" s="344">
        <f t="shared" si="59"/>
        <v>0</v>
      </c>
      <c r="X82" s="51"/>
      <c r="Y82" s="51"/>
      <c r="Z82" s="51"/>
    </row>
    <row r="83" spans="1:27" x14ac:dyDescent="0.25">
      <c r="A83" s="558"/>
      <c r="B83" s="561"/>
      <c r="C83" s="235" t="s">
        <v>72</v>
      </c>
      <c r="D83" s="340"/>
      <c r="E83" s="340"/>
      <c r="F83" s="340"/>
      <c r="G83" s="340"/>
      <c r="H83" s="340"/>
      <c r="I83" s="342">
        <f t="shared" ref="I83" si="106">IFERROR((((E83*F83*(IF(G83="Conventional", 32.2,25.2))+(((24-E83)*F83)+(24*(365-F83)))*SUMPRODUCT(--($C83=$T$18:$V$18)*--($G83=$S$19:$S$26)*--($H83=$R$19:$R$26)*($T$19:$V$26)))*D83)/1000),"")</f>
        <v>0</v>
      </c>
      <c r="J83" s="343">
        <f t="shared" si="57"/>
        <v>0</v>
      </c>
      <c r="K83" s="342">
        <f t="shared" ref="K83" si="107">IF(G83="ENERGYSTAR",0, I83-(D83*((E83*F83*$U$19)+((((24-E83)*F83)+24*(365-F83))*$U$21))/1000))</f>
        <v>0</v>
      </c>
      <c r="L83" s="343">
        <f t="shared" si="58"/>
        <v>0</v>
      </c>
      <c r="M83" s="342">
        <f t="shared" ref="M83" si="108">I83-(D83*((F83*E83*$U$23)+((((24-E83)*F83)+(365-F83)*24)*$U$25))/1000)</f>
        <v>0</v>
      </c>
      <c r="N83" s="344">
        <f t="shared" si="59"/>
        <v>0</v>
      </c>
      <c r="X83" s="51"/>
      <c r="Y83" s="51"/>
      <c r="Z83" s="51"/>
    </row>
    <row r="84" spans="1:27" ht="15.75" thickBot="1" x14ac:dyDescent="0.3">
      <c r="A84" s="563"/>
      <c r="B84" s="564"/>
      <c r="C84" s="235" t="s">
        <v>146</v>
      </c>
      <c r="D84" s="341"/>
      <c r="E84" s="341"/>
      <c r="F84" s="341"/>
      <c r="G84" s="340"/>
      <c r="H84" s="341"/>
      <c r="I84" s="342">
        <f t="shared" ref="I84" si="109">IFERROR((((E84*F84*(IF(G84="Conventional", 20.9,14.1))+(((24-E84)*F84)+(24*(365-F84)))*SUMPRODUCT(--($C84=$T$18:$V$18)*--($G84=$S$19:$S$26)*--($H84=$R$19:$R$26)*($T$19:$V$26)))*D84)/1000),"")</f>
        <v>0</v>
      </c>
      <c r="J84" s="343">
        <f t="shared" si="57"/>
        <v>0</v>
      </c>
      <c r="K84" s="342">
        <f t="shared" ref="K84" si="110">IF(G84="ENERGYSTAR",0,I84-(D84*((E84*F84*$V$19)+((((24-E84)*F84)+24*(365-F84))*$V$21))/1000))</f>
        <v>0</v>
      </c>
      <c r="L84" s="343">
        <f t="shared" si="58"/>
        <v>0</v>
      </c>
      <c r="M84" s="342">
        <f t="shared" ref="M84" si="111">I84-(D84*((F84*E84*$V$23)+((((24-E84)*F84)+(365-F84)*24)*$V$25))/1000)</f>
        <v>0</v>
      </c>
      <c r="N84" s="344">
        <f t="shared" si="59"/>
        <v>0</v>
      </c>
    </row>
    <row r="86" spans="1:27" x14ac:dyDescent="0.25">
      <c r="A86" s="480" t="s">
        <v>134</v>
      </c>
      <c r="B86" s="480"/>
      <c r="C86" s="480"/>
      <c r="D86" s="480"/>
      <c r="E86" s="480"/>
      <c r="F86" s="355"/>
    </row>
    <row r="89" spans="1:27" ht="26.25" x14ac:dyDescent="0.4">
      <c r="A89" s="27" t="s">
        <v>73</v>
      </c>
      <c r="B89" s="1"/>
      <c r="C89" s="1"/>
      <c r="D89" s="1"/>
      <c r="E89" s="1"/>
      <c r="F89" s="1"/>
      <c r="G89" s="1"/>
      <c r="H89" s="1"/>
      <c r="I89" s="1"/>
      <c r="J89" s="1"/>
      <c r="K89" s="1"/>
      <c r="L89" s="1"/>
      <c r="M89" s="1"/>
      <c r="N89" s="1"/>
      <c r="O89" s="354"/>
      <c r="P89" s="78"/>
      <c r="Q89" s="27" t="s">
        <v>165</v>
      </c>
      <c r="S89" s="1"/>
      <c r="T89" s="1"/>
      <c r="U89" s="1"/>
    </row>
    <row r="90" spans="1:27" ht="26.25" x14ac:dyDescent="0.4">
      <c r="A90" s="27"/>
      <c r="B90" s="1"/>
      <c r="C90" s="1"/>
      <c r="D90" s="1"/>
      <c r="E90" s="1"/>
      <c r="F90" s="1"/>
      <c r="G90" s="1"/>
      <c r="H90" s="1"/>
      <c r="I90" s="1"/>
      <c r="J90" s="1"/>
      <c r="K90" s="1"/>
      <c r="L90" s="1"/>
      <c r="M90" s="1"/>
      <c r="N90" s="1"/>
      <c r="O90" s="354"/>
      <c r="P90" s="78"/>
      <c r="Q90" s="78"/>
      <c r="R90" s="27"/>
      <c r="S90" s="1"/>
      <c r="T90" s="1"/>
      <c r="U90" s="1"/>
    </row>
    <row r="91" spans="1:27" ht="15.75" x14ac:dyDescent="0.25">
      <c r="A91" s="2" t="s">
        <v>161</v>
      </c>
      <c r="G91" s="25"/>
      <c r="O91" s="319"/>
      <c r="Q91" s="86" t="s">
        <v>216</v>
      </c>
    </row>
    <row r="92" spans="1:27" ht="15.75" x14ac:dyDescent="0.25">
      <c r="A92" s="2" t="s">
        <v>207</v>
      </c>
      <c r="G92" s="25"/>
      <c r="O92" s="319"/>
      <c r="Q92" t="s">
        <v>230</v>
      </c>
    </row>
    <row r="93" spans="1:27" ht="16.5" thickBot="1" x14ac:dyDescent="0.3">
      <c r="A93" s="361" t="s">
        <v>90</v>
      </c>
      <c r="O93" s="319"/>
      <c r="Q93" s="362" t="s">
        <v>217</v>
      </c>
      <c r="X93" s="287"/>
      <c r="Y93" s="86"/>
      <c r="Z93" s="86"/>
      <c r="AA93" s="86"/>
    </row>
    <row r="94" spans="1:27" ht="15.75" thickTop="1" x14ac:dyDescent="0.25">
      <c r="A94" s="3"/>
      <c r="R94" s="281" t="s">
        <v>211</v>
      </c>
      <c r="S94" s="282"/>
      <c r="T94" s="282"/>
      <c r="U94" s="282"/>
      <c r="V94" s="282"/>
      <c r="W94" s="282"/>
      <c r="X94" s="283"/>
      <c r="Y94" s="86"/>
      <c r="Z94" s="86"/>
      <c r="AA94" s="86"/>
    </row>
    <row r="95" spans="1:27" ht="18.75" x14ac:dyDescent="0.3">
      <c r="A95" s="4" t="s">
        <v>1</v>
      </c>
      <c r="R95" s="284" t="s">
        <v>209</v>
      </c>
      <c r="S95" s="86"/>
      <c r="T95" s="86"/>
      <c r="U95" s="86"/>
      <c r="V95" s="86"/>
      <c r="W95" s="86"/>
      <c r="X95" s="285"/>
      <c r="Y95" s="86"/>
      <c r="Z95" s="86"/>
      <c r="AA95" s="86"/>
    </row>
    <row r="96" spans="1:27" ht="18.75" x14ac:dyDescent="0.3">
      <c r="A96" s="4"/>
      <c r="R96" s="284" t="s">
        <v>224</v>
      </c>
      <c r="S96" s="86"/>
      <c r="T96" s="86"/>
      <c r="U96" s="86"/>
      <c r="V96" s="86"/>
      <c r="W96" s="86"/>
      <c r="X96" s="285"/>
      <c r="Y96" s="86"/>
      <c r="Z96" s="86"/>
      <c r="AA96" s="86"/>
    </row>
    <row r="97" spans="1:28" ht="16.5" thickBot="1" x14ac:dyDescent="0.3">
      <c r="A97" s="5"/>
      <c r="H97" s="86"/>
      <c r="R97" s="286" t="s">
        <v>210</v>
      </c>
      <c r="S97" s="287"/>
      <c r="T97" s="287"/>
      <c r="U97" s="287"/>
      <c r="V97" s="287"/>
      <c r="W97" s="287"/>
      <c r="X97" s="288"/>
      <c r="Y97" s="86"/>
      <c r="Z97" s="86"/>
      <c r="AA97" s="86"/>
      <c r="AB97" s="86"/>
    </row>
    <row r="98" spans="1:28" ht="17.25" thickTop="1" thickBot="1" x14ac:dyDescent="0.3">
      <c r="A98" s="5"/>
      <c r="H98" s="86"/>
      <c r="I98" s="83"/>
      <c r="Q98" s="86"/>
      <c r="R98" s="86"/>
      <c r="S98" s="86"/>
      <c r="T98" s="86"/>
      <c r="U98" s="86"/>
      <c r="V98" s="86"/>
      <c r="W98" s="86"/>
      <c r="X98" s="86"/>
      <c r="Y98" s="86"/>
      <c r="Z98" s="86"/>
    </row>
    <row r="99" spans="1:28" ht="45.75" thickBot="1" x14ac:dyDescent="0.45">
      <c r="A99" s="264"/>
      <c r="B99" s="265" t="s">
        <v>2</v>
      </c>
      <c r="C99" s="58">
        <f>Summary!$E$13</f>
        <v>0.11</v>
      </c>
      <c r="F99" s="7"/>
      <c r="G99" s="86"/>
      <c r="H99" s="382" t="s">
        <v>245</v>
      </c>
      <c r="I99" s="250" t="s">
        <v>197</v>
      </c>
      <c r="J99" s="195" t="s">
        <v>198</v>
      </c>
      <c r="K99" s="196" t="s">
        <v>199</v>
      </c>
      <c r="L99" s="252" t="s">
        <v>200</v>
      </c>
      <c r="M99" s="251" t="s">
        <v>205</v>
      </c>
      <c r="N99" s="197" t="s">
        <v>206</v>
      </c>
      <c r="Q99" s="360" t="s">
        <v>97</v>
      </c>
      <c r="R99" s="345"/>
      <c r="S99" s="345"/>
      <c r="T99" s="346"/>
      <c r="U99" s="346"/>
      <c r="V99" s="346"/>
      <c r="W99" s="346"/>
      <c r="X99" s="347"/>
      <c r="Y99" s="346"/>
      <c r="Z99" s="346"/>
      <c r="AA99" s="346"/>
    </row>
    <row r="100" spans="1:28" ht="16.5" thickBot="1" x14ac:dyDescent="0.3">
      <c r="A100" s="264"/>
      <c r="B100" s="265" t="s">
        <v>201</v>
      </c>
      <c r="C100" s="334"/>
      <c r="D100" s="335"/>
      <c r="E100" s="335"/>
      <c r="F100" s="335"/>
      <c r="H100" s="365" t="s">
        <v>196</v>
      </c>
      <c r="I100" s="249">
        <f t="shared" ref="I100:N100" si="112">SUM(I107:I127)</f>
        <v>0</v>
      </c>
      <c r="J100" s="193">
        <f t="shared" si="112"/>
        <v>0</v>
      </c>
      <c r="K100" s="363">
        <f t="shared" si="112"/>
        <v>0</v>
      </c>
      <c r="L100" s="253">
        <f t="shared" si="112"/>
        <v>0</v>
      </c>
      <c r="M100" s="364">
        <f t="shared" si="112"/>
        <v>0</v>
      </c>
      <c r="N100" s="194">
        <f t="shared" si="112"/>
        <v>0</v>
      </c>
      <c r="Q100" s="346"/>
      <c r="R100" s="346"/>
      <c r="S100" s="346"/>
      <c r="T100" s="346"/>
      <c r="U100" s="346"/>
      <c r="V100" s="346"/>
      <c r="W100" s="346"/>
      <c r="X100" s="346"/>
      <c r="Y100" s="346"/>
      <c r="Z100" s="346"/>
      <c r="AA100" s="346"/>
    </row>
    <row r="101" spans="1:28" x14ac:dyDescent="0.25">
      <c r="B101" s="6"/>
      <c r="C101" s="6"/>
      <c r="D101" s="6"/>
      <c r="E101" s="52"/>
      <c r="F101" s="52"/>
      <c r="G101" s="52"/>
      <c r="H101" s="52"/>
      <c r="I101" s="52"/>
      <c r="J101" s="52"/>
      <c r="K101" s="52"/>
      <c r="L101" s="25"/>
      <c r="M101" s="25"/>
      <c r="N101" s="25"/>
      <c r="P101" s="86"/>
      <c r="Q101" s="348"/>
      <c r="R101" s="348"/>
      <c r="S101" s="348"/>
      <c r="T101" s="348"/>
      <c r="U101" s="348"/>
      <c r="V101" s="348"/>
      <c r="W101" s="348"/>
      <c r="X101" s="348"/>
      <c r="Y101" s="348"/>
      <c r="Z101" s="348"/>
      <c r="AA101" s="348"/>
    </row>
    <row r="102" spans="1:28" x14ac:dyDescent="0.25">
      <c r="B102" s="6"/>
      <c r="C102" s="6"/>
      <c r="D102" s="6"/>
      <c r="E102" s="52"/>
      <c r="F102" s="52"/>
      <c r="G102" s="52"/>
      <c r="H102" s="52"/>
      <c r="I102" s="52"/>
      <c r="J102" s="52"/>
      <c r="K102" s="52"/>
      <c r="L102" s="25"/>
      <c r="M102" s="25"/>
      <c r="N102" s="25"/>
      <c r="P102" s="86"/>
      <c r="Q102" s="346"/>
      <c r="R102" s="346"/>
      <c r="S102" s="346"/>
      <c r="T102" s="346"/>
      <c r="U102" s="346"/>
      <c r="V102" s="346"/>
      <c r="W102" s="346"/>
      <c r="X102" s="346"/>
      <c r="Y102" s="346"/>
      <c r="Z102" s="346"/>
      <c r="AA102" s="346"/>
    </row>
    <row r="103" spans="1:28" x14ac:dyDescent="0.25">
      <c r="Q103" s="269"/>
      <c r="R103" s="269"/>
      <c r="S103" s="269"/>
      <c r="T103" s="269"/>
      <c r="U103" s="269"/>
      <c r="V103" s="269"/>
      <c r="W103" s="269"/>
      <c r="X103" s="269"/>
      <c r="Y103" s="269"/>
      <c r="Z103" s="269"/>
      <c r="AA103" s="269"/>
    </row>
    <row r="104" spans="1:28" ht="27" thickBot="1" x14ac:dyDescent="0.45">
      <c r="P104" s="86"/>
      <c r="Q104" s="268" t="s">
        <v>215</v>
      </c>
      <c r="R104" s="268"/>
      <c r="S104" s="86"/>
      <c r="T104" s="86"/>
      <c r="U104" s="86"/>
      <c r="V104" s="86"/>
      <c r="W104" s="86"/>
      <c r="X104" s="86"/>
      <c r="Y104" s="86"/>
      <c r="Z104" s="86"/>
      <c r="AA104" s="86"/>
    </row>
    <row r="105" spans="1:28" ht="15.75" thickBot="1" x14ac:dyDescent="0.3">
      <c r="A105" s="80"/>
      <c r="B105" s="565" t="s">
        <v>164</v>
      </c>
      <c r="C105" s="566"/>
      <c r="D105" s="376" t="s">
        <v>35</v>
      </c>
      <c r="E105" s="216" t="s">
        <v>36</v>
      </c>
      <c r="F105" s="216" t="s">
        <v>5</v>
      </c>
      <c r="G105" s="216" t="s">
        <v>6</v>
      </c>
      <c r="H105" s="216" t="s">
        <v>7</v>
      </c>
      <c r="I105" s="232" t="s">
        <v>157</v>
      </c>
      <c r="J105" s="233"/>
      <c r="K105" s="214" t="s">
        <v>203</v>
      </c>
      <c r="L105" s="215"/>
      <c r="M105" s="214" t="s">
        <v>202</v>
      </c>
      <c r="N105" s="254"/>
      <c r="Q105" s="7"/>
      <c r="R105" s="7"/>
    </row>
    <row r="106" spans="1:28" ht="45" x14ac:dyDescent="0.25">
      <c r="A106" s="188" t="s">
        <v>15</v>
      </c>
      <c r="B106" s="189" t="s">
        <v>61</v>
      </c>
      <c r="C106" s="189" t="s">
        <v>154</v>
      </c>
      <c r="D106" s="190" t="s">
        <v>163</v>
      </c>
      <c r="E106" s="190" t="s">
        <v>162</v>
      </c>
      <c r="F106" s="189" t="s">
        <v>155</v>
      </c>
      <c r="G106" s="248" t="s">
        <v>192</v>
      </c>
      <c r="H106" s="189" t="s">
        <v>156</v>
      </c>
      <c r="I106" s="183" t="s">
        <v>194</v>
      </c>
      <c r="J106" s="184" t="s">
        <v>195</v>
      </c>
      <c r="K106" s="181" t="s">
        <v>227</v>
      </c>
      <c r="L106" s="181" t="s">
        <v>228</v>
      </c>
      <c r="M106" s="182" t="s">
        <v>229</v>
      </c>
      <c r="N106" s="182" t="s">
        <v>228</v>
      </c>
      <c r="O106" s="79"/>
      <c r="P106" s="79"/>
      <c r="Q106" s="79"/>
      <c r="R106" s="277" t="s">
        <v>204</v>
      </c>
      <c r="S106" s="278" t="s">
        <v>208</v>
      </c>
      <c r="T106" s="279" t="s">
        <v>129</v>
      </c>
      <c r="U106" s="279" t="s">
        <v>72</v>
      </c>
      <c r="V106" s="280" t="s">
        <v>146</v>
      </c>
      <c r="W106" s="180"/>
      <c r="X106" s="180"/>
      <c r="Y106" s="180"/>
      <c r="Z106" s="180"/>
      <c r="AA106" s="180"/>
      <c r="AB106" s="180"/>
    </row>
    <row r="107" spans="1:28" x14ac:dyDescent="0.25">
      <c r="A107" s="557">
        <v>15</v>
      </c>
      <c r="B107" s="560"/>
      <c r="C107" s="386" t="s">
        <v>129</v>
      </c>
      <c r="D107" s="383"/>
      <c r="E107" s="340"/>
      <c r="F107" s="340"/>
      <c r="G107" s="340"/>
      <c r="H107" s="384"/>
      <c r="I107" s="185">
        <f>IFERROR((((E107*F107*(IF(G107="Conventional", $T$19,$T$23))+(((24-E107)*F107)+(24*(365-F107)))*SUMPRODUCT(--($C107=$T$18:$V$18)*--($G107=$S$19:$S$26)*--($H107=$R$19:$R$26)*($T$19:$V$26)))*D107)/1000),"")</f>
        <v>0</v>
      </c>
      <c r="J107" s="186">
        <f t="shared" ref="J107:J127" si="113">I107*$C$11</f>
        <v>0</v>
      </c>
      <c r="K107" s="185">
        <f>IF(G107="ENERGYSTAR", 0, I107-(D107*((E107*F107*$T$19)+((((24-E107)*F107)+24*(365-F107))*$T$21))/1000))</f>
        <v>0</v>
      </c>
      <c r="L107" s="186">
        <f t="shared" ref="L107:L127" si="114">K107*$C$11</f>
        <v>0</v>
      </c>
      <c r="M107" s="185">
        <f>I107-(D107*((F107*E107*$T$23)+((((24-E107)*F107)+(365-F107)*24)*$T$25))/1000)</f>
        <v>0</v>
      </c>
      <c r="N107" s="187">
        <f t="shared" ref="N107:N127" si="115">M107*$C$11</f>
        <v>0</v>
      </c>
      <c r="O107" s="86"/>
      <c r="P107" s="86"/>
      <c r="Q107" s="86"/>
      <c r="R107" s="257" t="s">
        <v>236</v>
      </c>
      <c r="S107" s="170" t="s">
        <v>143</v>
      </c>
      <c r="T107" s="261">
        <v>68.8</v>
      </c>
      <c r="U107" s="261">
        <v>32.200000000000003</v>
      </c>
      <c r="V107" s="266">
        <v>20.9</v>
      </c>
      <c r="W107" s="51"/>
      <c r="X107" s="51"/>
    </row>
    <row r="108" spans="1:28" x14ac:dyDescent="0.25">
      <c r="A108" s="558"/>
      <c r="B108" s="561"/>
      <c r="C108" s="386" t="s">
        <v>72</v>
      </c>
      <c r="D108" s="383"/>
      <c r="E108" s="340"/>
      <c r="F108" s="340"/>
      <c r="G108" s="340"/>
      <c r="H108" s="384"/>
      <c r="I108" s="185">
        <f>IFERROR((((E108*F108*(IF(G108="Conventional", $U$19,$U$23))+(((24-E108)*F108)+(24*(365-F108)))*SUMPRODUCT(--($C108=$T$18:$V$18)*--($G108=$S$19:$S$26)*--($H108=$R$19:$R$26)*($T$19:$V$26)))*D108)/1000),"")</f>
        <v>0</v>
      </c>
      <c r="J108" s="186">
        <f t="shared" si="113"/>
        <v>0</v>
      </c>
      <c r="K108" s="185">
        <f>IF(G108="ENERGYSTAR",0, I108-(D108*((E108*F108*$U$19)+((((24-E108)*F108)+24*(365-F108))*$U$21))/1000))</f>
        <v>0</v>
      </c>
      <c r="L108" s="186">
        <f t="shared" si="114"/>
        <v>0</v>
      </c>
      <c r="M108" s="185">
        <f>I108-(D108*((F108*E108*$U$23)+((((24-E108)*F108)+(365-F108)*24)*$U$25))/1000)</f>
        <v>0</v>
      </c>
      <c r="N108" s="187">
        <f t="shared" si="115"/>
        <v>0</v>
      </c>
      <c r="R108" s="257" t="s">
        <v>148</v>
      </c>
      <c r="S108" s="170" t="s">
        <v>143</v>
      </c>
      <c r="T108" s="261">
        <v>3.35</v>
      </c>
      <c r="U108" s="261">
        <v>0.74</v>
      </c>
      <c r="V108" s="266">
        <v>1.55</v>
      </c>
      <c r="W108" s="51"/>
      <c r="X108" s="51"/>
    </row>
    <row r="109" spans="1:28" x14ac:dyDescent="0.25">
      <c r="A109" s="559"/>
      <c r="B109" s="562"/>
      <c r="C109" s="386" t="s">
        <v>146</v>
      </c>
      <c r="D109" s="385"/>
      <c r="E109" s="340"/>
      <c r="F109" s="340"/>
      <c r="G109" s="340"/>
      <c r="H109" s="384"/>
      <c r="I109" s="185">
        <f>IFERROR((((E109*F109*(IF(G109="Conventional", $V$19,$V$23))+(((24-E109)*F109)+(24*(365-F109)))*SUMPRODUCT(--($C109=$T$18:$V$18)*--($G109=$S$19:$S$26)*--($H109=$R$19:$R$26)*($T$19:$V$26)))*D109)/1000),"")</f>
        <v>0</v>
      </c>
      <c r="J109" s="186">
        <f t="shared" si="113"/>
        <v>0</v>
      </c>
      <c r="K109" s="185">
        <f>IF(G109="ENERGYSTAR",0,I109-(D109*((E109*F109*$V$19)+((((24-E109)*F109)+24*(365-F109))*$V$21))/1000))</f>
        <v>0</v>
      </c>
      <c r="L109" s="186">
        <f t="shared" si="114"/>
        <v>0</v>
      </c>
      <c r="M109" s="185">
        <f>I109-(D109*((F109*E109*$V$23)+((((24-E109)*F109)+(365-F109)*24)*$V$25))/1000)</f>
        <v>0</v>
      </c>
      <c r="N109" s="187">
        <f t="shared" si="115"/>
        <v>0</v>
      </c>
      <c r="R109" s="257" t="s">
        <v>147</v>
      </c>
      <c r="S109" s="170" t="s">
        <v>143</v>
      </c>
      <c r="T109" s="261">
        <v>1.71</v>
      </c>
      <c r="U109" s="261">
        <v>0.74</v>
      </c>
      <c r="V109" s="266">
        <v>1.02</v>
      </c>
      <c r="W109" s="256"/>
      <c r="X109" s="256"/>
    </row>
    <row r="110" spans="1:28" x14ac:dyDescent="0.25">
      <c r="A110" s="557">
        <v>16</v>
      </c>
      <c r="B110" s="560"/>
      <c r="C110" s="386" t="s">
        <v>129</v>
      </c>
      <c r="D110" s="340"/>
      <c r="E110" s="340"/>
      <c r="F110" s="340"/>
      <c r="G110" s="340"/>
      <c r="H110" s="340"/>
      <c r="I110" s="342">
        <f>IFERROR((((E110*F110*(IF(G110="Conventional", 68.8,46.2))+(((24-E110)*F110)+(24*(365-F110)))*SUMPRODUCT(--($C110=$T$18:$V$18)*--($G110=$S$19:$S$26)*--($H110=$R$19:$R$26)*($T$19:$V$26)))*D110)/1000),"")</f>
        <v>0</v>
      </c>
      <c r="J110" s="343">
        <f t="shared" si="113"/>
        <v>0</v>
      </c>
      <c r="K110" s="342">
        <f>IF(G110="ENERGYSTAR", 0, I110-(D110*((E110*F110*$T$19)+((((24-E110)*F110)+24*(365-F110))*$T$21))/1000))</f>
        <v>0</v>
      </c>
      <c r="L110" s="343">
        <f t="shared" si="114"/>
        <v>0</v>
      </c>
      <c r="M110" s="342">
        <f t="shared" ref="M110" si="116">I110-(D110*((F110*E110*$T$23)+((((24-E110)*F110)+(365-F110)*24)*$T$25))/1000)</f>
        <v>0</v>
      </c>
      <c r="N110" s="344">
        <f t="shared" si="115"/>
        <v>0</v>
      </c>
      <c r="R110" s="257" t="s">
        <v>160</v>
      </c>
      <c r="S110" s="170" t="s">
        <v>143</v>
      </c>
      <c r="T110" s="261">
        <v>0</v>
      </c>
      <c r="U110" s="261">
        <v>0</v>
      </c>
      <c r="V110" s="266">
        <v>0</v>
      </c>
      <c r="W110" s="51"/>
      <c r="X110" s="51"/>
    </row>
    <row r="111" spans="1:28" x14ac:dyDescent="0.25">
      <c r="A111" s="558"/>
      <c r="B111" s="561"/>
      <c r="C111" s="386" t="s">
        <v>72</v>
      </c>
      <c r="D111" s="340"/>
      <c r="E111" s="340"/>
      <c r="F111" s="340"/>
      <c r="G111" s="340"/>
      <c r="H111" s="340"/>
      <c r="I111" s="342">
        <f t="shared" ref="I111" si="117">IFERROR((((E111*F111*(IF(G111="Conventional", 32.2,25.2))+(((24-E111)*F111)+(24*(365-F111)))*SUMPRODUCT(--($C111=$T$18:$V$18)*--($G111=$S$19:$S$26)*--($H111=$R$19:$R$26)*($T$19:$V$26)))*D111)/1000),"")</f>
        <v>0</v>
      </c>
      <c r="J111" s="343">
        <f t="shared" si="113"/>
        <v>0</v>
      </c>
      <c r="K111" s="342">
        <f t="shared" ref="K111" si="118">IF(G111="ENERGYSTAR",0, I111-(D111*((E111*F111*$U$19)+((((24-E111)*F111)+24*(365-F111))*$U$21))/1000))</f>
        <v>0</v>
      </c>
      <c r="L111" s="343">
        <f t="shared" si="114"/>
        <v>0</v>
      </c>
      <c r="M111" s="342">
        <f t="shared" ref="M111" si="119">I111-(D111*((F111*E111*$U$23)+((((24-E111)*F111)+(365-F111)*24)*$U$25))/1000)</f>
        <v>0</v>
      </c>
      <c r="N111" s="344">
        <f t="shared" si="115"/>
        <v>0</v>
      </c>
      <c r="R111" s="257" t="s">
        <v>235</v>
      </c>
      <c r="S111" s="175" t="s">
        <v>193</v>
      </c>
      <c r="T111" s="259">
        <v>46.2</v>
      </c>
      <c r="U111" s="259">
        <v>25.2</v>
      </c>
      <c r="V111" s="262">
        <v>14.1</v>
      </c>
      <c r="W111" s="51"/>
      <c r="X111" s="51"/>
    </row>
    <row r="112" spans="1:28" x14ac:dyDescent="0.25">
      <c r="A112" s="559"/>
      <c r="B112" s="562"/>
      <c r="C112" s="235" t="s">
        <v>146</v>
      </c>
      <c r="D112" s="340"/>
      <c r="E112" s="340"/>
      <c r="F112" s="340"/>
      <c r="G112" s="340"/>
      <c r="H112" s="340"/>
      <c r="I112" s="342">
        <f t="shared" ref="I112" si="120">IFERROR((((E112*F112*(IF(G112="Conventional", 20.9,14.1))+(((24-E112)*F112)+(24*(365-F112)))*SUMPRODUCT(--($C112=$T$18:$V$18)*--($G112=$S$19:$S$26)*--($H112=$R$19:$R$26)*($T$19:$V$26)))*D112)/1000),"")</f>
        <v>0</v>
      </c>
      <c r="J112" s="343">
        <f t="shared" si="113"/>
        <v>0</v>
      </c>
      <c r="K112" s="342">
        <f t="shared" ref="K112" si="121">IF(G112="ENERGYSTAR",0,I112-(D112*((E112*F112*$V$19)+((((24-E112)*F112)+24*(365-F112))*$V$21))/1000))</f>
        <v>0</v>
      </c>
      <c r="L112" s="343">
        <f t="shared" si="114"/>
        <v>0</v>
      </c>
      <c r="M112" s="342">
        <f t="shared" ref="M112" si="122">I112-(D112*((F112*E112*$V$23)+((((24-E112)*F112)+(365-F112)*24)*$V$25))/1000)</f>
        <v>0</v>
      </c>
      <c r="N112" s="344">
        <f t="shared" si="115"/>
        <v>0</v>
      </c>
      <c r="R112" s="257" t="s">
        <v>148</v>
      </c>
      <c r="S112" s="175" t="s">
        <v>193</v>
      </c>
      <c r="T112" s="259">
        <v>2.4500000000000002</v>
      </c>
      <c r="U112" s="259">
        <v>0.73</v>
      </c>
      <c r="V112" s="262">
        <v>1.44</v>
      </c>
      <c r="W112" s="51"/>
      <c r="X112" s="51"/>
    </row>
    <row r="113" spans="1:26" x14ac:dyDescent="0.25">
      <c r="A113" s="557">
        <v>17</v>
      </c>
      <c r="B113" s="560"/>
      <c r="C113" s="235" t="s">
        <v>129</v>
      </c>
      <c r="D113" s="340"/>
      <c r="E113" s="340"/>
      <c r="F113" s="340"/>
      <c r="G113" s="340"/>
      <c r="H113" s="340"/>
      <c r="I113" s="342">
        <f t="shared" ref="I113" si="123">IFERROR((((E113*F113*(IF(G113="Conventional", 68.8,46.2))+(((24-E113)*F113)+(24*(365-F113)))*SUMPRODUCT(--($C113=$T$18:$V$18)*--($G113=$S$19:$S$26)*--($H113=$R$19:$R$26)*($T$19:$V$26)))*D113)/1000),"")</f>
        <v>0</v>
      </c>
      <c r="J113" s="343">
        <f t="shared" si="113"/>
        <v>0</v>
      </c>
      <c r="K113" s="342">
        <f t="shared" ref="K113" si="124">IF(G113="ENERGYSTAR", 0, I113-(D113*((E113*F113*$T$19)+((((24-E113)*F113)+24*(365-F113))*$T$21))/1000))</f>
        <v>0</v>
      </c>
      <c r="L113" s="343">
        <f t="shared" si="114"/>
        <v>0</v>
      </c>
      <c r="M113" s="342">
        <f t="shared" ref="M113" si="125">I113-(D113*((F113*E113*$T$23)+((((24-E113)*F113)+(365-F113)*24)*$T$25))/1000)</f>
        <v>0</v>
      </c>
      <c r="N113" s="344">
        <f t="shared" si="115"/>
        <v>0</v>
      </c>
      <c r="R113" s="257" t="s">
        <v>147</v>
      </c>
      <c r="S113" s="175" t="s">
        <v>193</v>
      </c>
      <c r="T113" s="259">
        <v>1.47</v>
      </c>
      <c r="U113" s="259">
        <v>0.6</v>
      </c>
      <c r="V113" s="262">
        <v>0.82</v>
      </c>
      <c r="W113" s="51"/>
      <c r="X113" s="51"/>
    </row>
    <row r="114" spans="1:26" ht="15.75" thickBot="1" x14ac:dyDescent="0.3">
      <c r="A114" s="558"/>
      <c r="B114" s="561"/>
      <c r="C114" s="235" t="s">
        <v>72</v>
      </c>
      <c r="D114" s="340"/>
      <c r="E114" s="340"/>
      <c r="F114" s="340"/>
      <c r="G114" s="340"/>
      <c r="H114" s="340"/>
      <c r="I114" s="342">
        <f t="shared" ref="I114" si="126">IFERROR((((E114*F114*(IF(G114="Conventional", 32.2,25.2))+(((24-E114)*F114)+(24*(365-F114)))*SUMPRODUCT(--($C114=$T$18:$V$18)*--($G114=$S$19:$S$26)*--($H114=$R$19:$R$26)*($T$19:$V$26)))*D114)/1000),"")</f>
        <v>0</v>
      </c>
      <c r="J114" s="343">
        <f t="shared" si="113"/>
        <v>0</v>
      </c>
      <c r="K114" s="342">
        <f t="shared" ref="K114" si="127">IF(G114="ENERGYSTAR",0, I114-(D114*((E114*F114*$U$19)+((((24-E114)*F114)+24*(365-F114))*$U$21))/1000))</f>
        <v>0</v>
      </c>
      <c r="L114" s="343">
        <f t="shared" si="114"/>
        <v>0</v>
      </c>
      <c r="M114" s="342">
        <f t="shared" ref="M114" si="128">I114-(D114*((F114*E114*$U$23)+((((24-E114)*F114)+(365-F114)*24)*$U$25))/1000)</f>
        <v>0</v>
      </c>
      <c r="N114" s="344">
        <f t="shared" si="115"/>
        <v>0</v>
      </c>
      <c r="R114" s="258" t="s">
        <v>160</v>
      </c>
      <c r="S114" s="178" t="s">
        <v>193</v>
      </c>
      <c r="T114" s="260">
        <v>0</v>
      </c>
      <c r="U114" s="260">
        <v>0</v>
      </c>
      <c r="V114" s="263">
        <v>0</v>
      </c>
      <c r="W114" s="51"/>
      <c r="X114" s="51"/>
    </row>
    <row r="115" spans="1:26" x14ac:dyDescent="0.25">
      <c r="A115" s="559"/>
      <c r="B115" s="562"/>
      <c r="C115" s="235" t="s">
        <v>146</v>
      </c>
      <c r="D115" s="340"/>
      <c r="E115" s="340"/>
      <c r="F115" s="340"/>
      <c r="G115" s="340"/>
      <c r="H115" s="340"/>
      <c r="I115" s="342">
        <f t="shared" ref="I115" si="129">IFERROR((((E115*F115*(IF(G115="Conventional", 20.9,14.1))+(((24-E115)*F115)+(24*(365-F115)))*SUMPRODUCT(--($C115=$T$18:$V$18)*--($G115=$S$19:$S$26)*--($H115=$R$19:$R$26)*($T$19:$V$26)))*D115)/1000),"")</f>
        <v>0</v>
      </c>
      <c r="J115" s="343">
        <f t="shared" si="113"/>
        <v>0</v>
      </c>
      <c r="K115" s="342">
        <f t="shared" ref="K115" si="130">IF(G115="ENERGYSTAR",0,I115-(D115*((E115*F115*$V$19)+((((24-E115)*F115)+24*(365-F115))*$V$21))/1000))</f>
        <v>0</v>
      </c>
      <c r="L115" s="343">
        <f t="shared" si="114"/>
        <v>0</v>
      </c>
      <c r="M115" s="342">
        <f t="shared" ref="M115" si="131">I115-(D115*((F115*E115*$V$23)+((((24-E115)*F115)+(365-F115)*24)*$V$25))/1000)</f>
        <v>0</v>
      </c>
      <c r="N115" s="344">
        <f t="shared" si="115"/>
        <v>0</v>
      </c>
    </row>
    <row r="116" spans="1:26" x14ac:dyDescent="0.25">
      <c r="A116" s="557">
        <v>18</v>
      </c>
      <c r="B116" s="560"/>
      <c r="C116" s="235" t="s">
        <v>129</v>
      </c>
      <c r="D116" s="340"/>
      <c r="E116" s="340"/>
      <c r="F116" s="340"/>
      <c r="G116" s="340"/>
      <c r="H116" s="340"/>
      <c r="I116" s="342">
        <f t="shared" ref="I116" si="132">IFERROR((((E116*F116*(IF(G116="Conventional", 68.8,46.2))+(((24-E116)*F116)+(24*(365-F116)))*SUMPRODUCT(--($C116=$T$18:$V$18)*--($G116=$S$19:$S$26)*--($H116=$R$19:$R$26)*($T$19:$V$26)))*D116)/1000),"")</f>
        <v>0</v>
      </c>
      <c r="J116" s="343">
        <f t="shared" si="113"/>
        <v>0</v>
      </c>
      <c r="K116" s="342">
        <f t="shared" ref="K116" si="133">IF(G116="ENERGYSTAR", 0, I116-(D116*((E116*F116*$T$19)+((((24-E116)*F116)+24*(365-F116))*$T$21))/1000))</f>
        <v>0</v>
      </c>
      <c r="L116" s="343">
        <f t="shared" si="114"/>
        <v>0</v>
      </c>
      <c r="M116" s="342">
        <f t="shared" ref="M116" si="134">I116-(D116*((F116*E116*$T$23)+((((24-E116)*F116)+(365-F116)*24)*$T$25))/1000)</f>
        <v>0</v>
      </c>
      <c r="N116" s="344">
        <f t="shared" si="115"/>
        <v>0</v>
      </c>
      <c r="Q116" s="267" t="s">
        <v>151</v>
      </c>
      <c r="U116" s="86"/>
      <c r="V116" s="86"/>
      <c r="W116" s="86"/>
      <c r="X116" s="86"/>
      <c r="Y116" s="86"/>
      <c r="Z116" s="86"/>
    </row>
    <row r="117" spans="1:26" x14ac:dyDescent="0.25">
      <c r="A117" s="558"/>
      <c r="B117" s="561"/>
      <c r="C117" s="235" t="s">
        <v>72</v>
      </c>
      <c r="D117" s="340"/>
      <c r="E117" s="340"/>
      <c r="F117" s="340"/>
      <c r="G117" s="340"/>
      <c r="H117" s="340"/>
      <c r="I117" s="342">
        <f t="shared" ref="I117" si="135">IFERROR((((E117*F117*(IF(G117="Conventional", 32.2,25.2))+(((24-E117)*F117)+(24*(365-F117)))*SUMPRODUCT(--($C117=$T$18:$V$18)*--($G117=$S$19:$S$26)*--($H117=$R$19:$R$26)*($T$19:$V$26)))*D117)/1000),"")</f>
        <v>0</v>
      </c>
      <c r="J117" s="343">
        <f t="shared" si="113"/>
        <v>0</v>
      </c>
      <c r="K117" s="342">
        <f t="shared" ref="K117" si="136">IF(G117="ENERGYSTAR",0, I117-(D117*((E117*F117*$U$19)+((((24-E117)*F117)+24*(365-F117))*$U$21))/1000))</f>
        <v>0</v>
      </c>
      <c r="L117" s="343">
        <f t="shared" si="114"/>
        <v>0</v>
      </c>
      <c r="M117" s="342">
        <f t="shared" ref="M117" si="137">I117-(D117*((F117*E117*$U$23)+((((24-E117)*F117)+(365-F117)*24)*$U$25))/1000)</f>
        <v>0</v>
      </c>
      <c r="N117" s="344">
        <f t="shared" si="115"/>
        <v>0</v>
      </c>
      <c r="U117" s="19"/>
      <c r="V117" s="19"/>
      <c r="W117" s="19"/>
      <c r="X117" s="19"/>
      <c r="Y117" s="19"/>
      <c r="Z117" s="19"/>
    </row>
    <row r="118" spans="1:26" x14ac:dyDescent="0.25">
      <c r="A118" s="559"/>
      <c r="B118" s="562"/>
      <c r="C118" s="235" t="s">
        <v>146</v>
      </c>
      <c r="D118" s="340"/>
      <c r="E118" s="340"/>
      <c r="F118" s="340"/>
      <c r="G118" s="340"/>
      <c r="H118" s="340"/>
      <c r="I118" s="342">
        <f t="shared" ref="I118" si="138">IFERROR((((E118*F118*(IF(G118="Conventional", 20.9,14.1))+(((24-E118)*F118)+(24*(365-F118)))*SUMPRODUCT(--($C118=$T$18:$V$18)*--($G118=$S$19:$S$26)*--($H118=$R$19:$R$26)*($T$19:$V$26)))*D118)/1000),"")</f>
        <v>0</v>
      </c>
      <c r="J118" s="343">
        <f t="shared" si="113"/>
        <v>0</v>
      </c>
      <c r="K118" s="342">
        <f t="shared" ref="K118" si="139">IF(G118="ENERGYSTAR",0,I118-(D118*((E118*F118*$V$19)+((((24-E118)*F118)+24*(365-F118))*$V$21))/1000))</f>
        <v>0</v>
      </c>
      <c r="L118" s="343">
        <f t="shared" si="114"/>
        <v>0</v>
      </c>
      <c r="M118" s="342">
        <f t="shared" ref="M118" si="140">I118-(D118*((F118*E118*$V$23)+((((24-E118)*F118)+(365-F118)*24)*$V$25))/1000)</f>
        <v>0</v>
      </c>
      <c r="N118" s="344">
        <f t="shared" si="115"/>
        <v>0</v>
      </c>
      <c r="X118" s="51"/>
      <c r="Y118" s="51"/>
      <c r="Z118" s="51"/>
    </row>
    <row r="119" spans="1:26" x14ac:dyDescent="0.25">
      <c r="A119" s="557">
        <v>19</v>
      </c>
      <c r="B119" s="560"/>
      <c r="C119" s="235" t="s">
        <v>129</v>
      </c>
      <c r="D119" s="340"/>
      <c r="E119" s="340"/>
      <c r="F119" s="340"/>
      <c r="G119" s="340"/>
      <c r="H119" s="340"/>
      <c r="I119" s="342">
        <f t="shared" ref="I119" si="141">IFERROR((((E119*F119*(IF(G119="Conventional", 68.8,46.2))+(((24-E119)*F119)+(24*(365-F119)))*SUMPRODUCT(--($C119=$T$18:$V$18)*--($G119=$S$19:$S$26)*--($H119=$R$19:$R$26)*($T$19:$V$26)))*D119)/1000),"")</f>
        <v>0</v>
      </c>
      <c r="J119" s="343">
        <f t="shared" si="113"/>
        <v>0</v>
      </c>
      <c r="K119" s="342">
        <f t="shared" ref="K119" si="142">IF(G119="ENERGYSTAR", 0, I119-(D119*((E119*F119*$T$19)+((((24-E119)*F119)+24*(365-F119))*$T$21))/1000))</f>
        <v>0</v>
      </c>
      <c r="L119" s="343">
        <f t="shared" si="114"/>
        <v>0</v>
      </c>
      <c r="M119" s="342">
        <f t="shared" ref="M119" si="143">I119-(D119*((F119*E119*$T$23)+((((24-E119)*F119)+(365-F119)*24)*$T$25))/1000)</f>
        <v>0</v>
      </c>
      <c r="N119" s="344">
        <f t="shared" si="115"/>
        <v>0</v>
      </c>
    </row>
    <row r="120" spans="1:26" x14ac:dyDescent="0.25">
      <c r="A120" s="558"/>
      <c r="B120" s="561"/>
      <c r="C120" s="235" t="s">
        <v>72</v>
      </c>
      <c r="D120" s="340"/>
      <c r="E120" s="340"/>
      <c r="F120" s="340"/>
      <c r="G120" s="340"/>
      <c r="H120" s="340"/>
      <c r="I120" s="342">
        <f t="shared" ref="I120" si="144">IFERROR((((E120*F120*(IF(G120="Conventional", 32.2,25.2))+(((24-E120)*F120)+(24*(365-F120)))*SUMPRODUCT(--($C120=$T$18:$V$18)*--($G120=$S$19:$S$26)*--($H120=$R$19:$R$26)*($T$19:$V$26)))*D120)/1000),"")</f>
        <v>0</v>
      </c>
      <c r="J120" s="343">
        <f t="shared" si="113"/>
        <v>0</v>
      </c>
      <c r="K120" s="342">
        <f t="shared" ref="K120" si="145">IF(G120="ENERGYSTAR",0, I120-(D120*((E120*F120*$U$19)+((((24-E120)*F120)+24*(365-F120))*$U$21))/1000))</f>
        <v>0</v>
      </c>
      <c r="L120" s="343">
        <f t="shared" si="114"/>
        <v>0</v>
      </c>
      <c r="M120" s="342">
        <f t="shared" ref="M120" si="146">I120-(D120*((F120*E120*$U$23)+((((24-E120)*F120)+(365-F120)*24)*$U$25))/1000)</f>
        <v>0</v>
      </c>
      <c r="N120" s="344">
        <f t="shared" si="115"/>
        <v>0</v>
      </c>
    </row>
    <row r="121" spans="1:26" x14ac:dyDescent="0.25">
      <c r="A121" s="559"/>
      <c r="B121" s="562"/>
      <c r="C121" s="235" t="s">
        <v>146</v>
      </c>
      <c r="D121" s="340"/>
      <c r="E121" s="340"/>
      <c r="F121" s="340"/>
      <c r="G121" s="340"/>
      <c r="H121" s="340"/>
      <c r="I121" s="342">
        <f t="shared" ref="I121" si="147">IFERROR((((E121*F121*(IF(G121="Conventional", 20.9,14.1))+(((24-E121)*F121)+(24*(365-F121)))*SUMPRODUCT(--($C121=$T$18:$V$18)*--($G121=$S$19:$S$26)*--($H121=$R$19:$R$26)*($T$19:$V$26)))*D121)/1000),"")</f>
        <v>0</v>
      </c>
      <c r="J121" s="343">
        <f t="shared" si="113"/>
        <v>0</v>
      </c>
      <c r="K121" s="342">
        <f t="shared" ref="K121" si="148">IF(G121="ENERGYSTAR",0,I121-(D121*((E121*F121*$V$19)+((((24-E121)*F121)+24*(365-F121))*$V$21))/1000))</f>
        <v>0</v>
      </c>
      <c r="L121" s="343">
        <f t="shared" si="114"/>
        <v>0</v>
      </c>
      <c r="M121" s="342">
        <f t="shared" ref="M121" si="149">I121-(D121*((F121*E121*$V$23)+((((24-E121)*F121)+(365-F121)*24)*$V$25))/1000)</f>
        <v>0</v>
      </c>
      <c r="N121" s="344">
        <f t="shared" si="115"/>
        <v>0</v>
      </c>
    </row>
    <row r="122" spans="1:26" x14ac:dyDescent="0.25">
      <c r="A122" s="557">
        <v>20</v>
      </c>
      <c r="B122" s="560"/>
      <c r="C122" s="235" t="s">
        <v>129</v>
      </c>
      <c r="D122" s="340"/>
      <c r="E122" s="340"/>
      <c r="F122" s="340"/>
      <c r="G122" s="340"/>
      <c r="H122" s="340"/>
      <c r="I122" s="342">
        <f t="shared" ref="I122" si="150">IFERROR((((E122*F122*(IF(G122="Conventional", 68.8,46.2))+(((24-E122)*F122)+(24*(365-F122)))*SUMPRODUCT(--($C122=$T$18:$V$18)*--($G122=$S$19:$S$26)*--($H122=$R$19:$R$26)*($T$19:$V$26)))*D122)/1000),"")</f>
        <v>0</v>
      </c>
      <c r="J122" s="343">
        <f t="shared" si="113"/>
        <v>0</v>
      </c>
      <c r="K122" s="342">
        <f t="shared" ref="K122" si="151">IF(G122="ENERGYSTAR", 0, I122-(D122*((E122*F122*$T$19)+((((24-E122)*F122)+24*(365-F122))*$T$21))/1000))</f>
        <v>0</v>
      </c>
      <c r="L122" s="343">
        <f t="shared" si="114"/>
        <v>0</v>
      </c>
      <c r="M122" s="342">
        <f t="shared" ref="M122" si="152">I122-(D122*((F122*E122*$T$23)+((((24-E122)*F122)+(365-F122)*24)*$T$25))/1000)</f>
        <v>0</v>
      </c>
      <c r="N122" s="344">
        <f t="shared" si="115"/>
        <v>0</v>
      </c>
    </row>
    <row r="123" spans="1:26" x14ac:dyDescent="0.25">
      <c r="A123" s="558"/>
      <c r="B123" s="561"/>
      <c r="C123" s="235" t="s">
        <v>72</v>
      </c>
      <c r="D123" s="340"/>
      <c r="E123" s="340"/>
      <c r="F123" s="340"/>
      <c r="G123" s="340"/>
      <c r="H123" s="340"/>
      <c r="I123" s="342">
        <f t="shared" ref="I123" si="153">IFERROR((((E123*F123*(IF(G123="Conventional", 32.2,25.2))+(((24-E123)*F123)+(24*(365-F123)))*SUMPRODUCT(--($C123=$T$18:$V$18)*--($G123=$S$19:$S$26)*--($H123=$R$19:$R$26)*($T$19:$V$26)))*D123)/1000),"")</f>
        <v>0</v>
      </c>
      <c r="J123" s="343">
        <f t="shared" si="113"/>
        <v>0</v>
      </c>
      <c r="K123" s="342">
        <f t="shared" ref="K123" si="154">IF(G123="ENERGYSTAR",0, I123-(D123*((E123*F123*$U$19)+((((24-E123)*F123)+24*(365-F123))*$U$21))/1000))</f>
        <v>0</v>
      </c>
      <c r="L123" s="343">
        <f t="shared" si="114"/>
        <v>0</v>
      </c>
      <c r="M123" s="342">
        <f t="shared" ref="M123" si="155">I123-(D123*((F123*E123*$U$23)+((((24-E123)*F123)+(365-F123)*24)*$U$25))/1000)</f>
        <v>0</v>
      </c>
      <c r="N123" s="344">
        <f t="shared" si="115"/>
        <v>0</v>
      </c>
      <c r="X123" s="19"/>
      <c r="Y123" s="19"/>
      <c r="Z123" s="19"/>
    </row>
    <row r="124" spans="1:26" x14ac:dyDescent="0.25">
      <c r="A124" s="559"/>
      <c r="B124" s="562"/>
      <c r="C124" s="235" t="s">
        <v>146</v>
      </c>
      <c r="D124" s="340"/>
      <c r="E124" s="340"/>
      <c r="F124" s="340"/>
      <c r="G124" s="340"/>
      <c r="H124" s="340"/>
      <c r="I124" s="342">
        <f t="shared" ref="I124" si="156">IFERROR((((E124*F124*(IF(G124="Conventional", 20.9,14.1))+(((24-E124)*F124)+(24*(365-F124)))*SUMPRODUCT(--($C124=$T$18:$V$18)*--($G124=$S$19:$S$26)*--($H124=$R$19:$R$26)*($T$19:$V$26)))*D124)/1000),"")</f>
        <v>0</v>
      </c>
      <c r="J124" s="343">
        <f t="shared" si="113"/>
        <v>0</v>
      </c>
      <c r="K124" s="342">
        <f t="shared" ref="K124" si="157">IF(G124="ENERGYSTAR",0,I124-(D124*((E124*F124*$V$19)+((((24-E124)*F124)+24*(365-F124))*$V$21))/1000))</f>
        <v>0</v>
      </c>
      <c r="L124" s="343">
        <f t="shared" si="114"/>
        <v>0</v>
      </c>
      <c r="M124" s="342">
        <f t="shared" ref="M124" si="158">I124-(D124*((F124*E124*$V$23)+((((24-E124)*F124)+(365-F124)*24)*$V$25))/1000)</f>
        <v>0</v>
      </c>
      <c r="N124" s="344">
        <f t="shared" si="115"/>
        <v>0</v>
      </c>
      <c r="X124" s="51"/>
      <c r="Y124" s="51"/>
      <c r="Z124" s="51"/>
    </row>
    <row r="125" spans="1:26" x14ac:dyDescent="0.25">
      <c r="A125" s="557">
        <v>21</v>
      </c>
      <c r="B125" s="560"/>
      <c r="C125" s="235" t="s">
        <v>129</v>
      </c>
      <c r="D125" s="340"/>
      <c r="E125" s="340"/>
      <c r="F125" s="340"/>
      <c r="G125" s="340"/>
      <c r="H125" s="340"/>
      <c r="I125" s="342">
        <f t="shared" ref="I125" si="159">IFERROR((((E125*F125*(IF(G125="Conventional", 68.8,46.2))+(((24-E125)*F125)+(24*(365-F125)))*SUMPRODUCT(--($C125=$T$18:$V$18)*--($G125=$S$19:$S$26)*--($H125=$R$19:$R$26)*($T$19:$V$26)))*D125)/1000),"")</f>
        <v>0</v>
      </c>
      <c r="J125" s="343">
        <f t="shared" si="113"/>
        <v>0</v>
      </c>
      <c r="K125" s="342">
        <f t="shared" ref="K125" si="160">IF(G125="ENERGYSTAR", 0, I125-(D125*((E125*F125*$T$19)+((((24-E125)*F125)+24*(365-F125))*$T$21))/1000))</f>
        <v>0</v>
      </c>
      <c r="L125" s="343">
        <f t="shared" si="114"/>
        <v>0</v>
      </c>
      <c r="M125" s="342">
        <f t="shared" ref="M125" si="161">I125-(D125*((F125*E125*$T$23)+((((24-E125)*F125)+(365-F125)*24)*$T$25))/1000)</f>
        <v>0</v>
      </c>
      <c r="N125" s="344">
        <f t="shared" si="115"/>
        <v>0</v>
      </c>
      <c r="X125" s="51"/>
      <c r="Y125" s="51"/>
      <c r="Z125" s="51"/>
    </row>
    <row r="126" spans="1:26" x14ac:dyDescent="0.25">
      <c r="A126" s="558"/>
      <c r="B126" s="561"/>
      <c r="C126" s="235" t="s">
        <v>72</v>
      </c>
      <c r="D126" s="340"/>
      <c r="E126" s="340"/>
      <c r="F126" s="340"/>
      <c r="G126" s="340"/>
      <c r="H126" s="340"/>
      <c r="I126" s="342">
        <f t="shared" ref="I126" si="162">IFERROR((((E126*F126*(IF(G126="Conventional", 32.2,25.2))+(((24-E126)*F126)+(24*(365-F126)))*SUMPRODUCT(--($C126=$T$18:$V$18)*--($G126=$S$19:$S$26)*--($H126=$R$19:$R$26)*($T$19:$V$26)))*D126)/1000),"")</f>
        <v>0</v>
      </c>
      <c r="J126" s="343">
        <f t="shared" si="113"/>
        <v>0</v>
      </c>
      <c r="K126" s="342">
        <f t="shared" ref="K126" si="163">IF(G126="ENERGYSTAR",0, I126-(D126*((E126*F126*$U$19)+((((24-E126)*F126)+24*(365-F126))*$U$21))/1000))</f>
        <v>0</v>
      </c>
      <c r="L126" s="343">
        <f t="shared" si="114"/>
        <v>0</v>
      </c>
      <c r="M126" s="342">
        <f t="shared" ref="M126" si="164">I126-(D126*((F126*E126*$U$23)+((((24-E126)*F126)+(365-F126)*24)*$U$25))/1000)</f>
        <v>0</v>
      </c>
      <c r="N126" s="344">
        <f t="shared" si="115"/>
        <v>0</v>
      </c>
      <c r="X126" s="51"/>
      <c r="Y126" s="51"/>
      <c r="Z126" s="51"/>
    </row>
    <row r="127" spans="1:26" ht="15.75" thickBot="1" x14ac:dyDescent="0.3">
      <c r="A127" s="559"/>
      <c r="B127" s="564"/>
      <c r="C127" s="235" t="s">
        <v>146</v>
      </c>
      <c r="D127" s="341"/>
      <c r="E127" s="341"/>
      <c r="F127" s="341"/>
      <c r="G127" s="340"/>
      <c r="H127" s="341"/>
      <c r="I127" s="342">
        <f t="shared" ref="I127" si="165">IFERROR((((E127*F127*(IF(G127="Conventional", 20.9,14.1))+(((24-E127)*F127)+(24*(365-F127)))*SUMPRODUCT(--($C127=$T$18:$V$18)*--($G127=$S$19:$S$26)*--($H127=$R$19:$R$26)*($T$19:$V$26)))*D127)/1000),"")</f>
        <v>0</v>
      </c>
      <c r="J127" s="343">
        <f t="shared" si="113"/>
        <v>0</v>
      </c>
      <c r="K127" s="342">
        <f t="shared" ref="K127" si="166">IF(G127="ENERGYSTAR",0,I127-(D127*((E127*F127*$V$19)+((((24-E127)*F127)+24*(365-F127))*$V$21))/1000))</f>
        <v>0</v>
      </c>
      <c r="L127" s="343">
        <f t="shared" si="114"/>
        <v>0</v>
      </c>
      <c r="M127" s="342">
        <f t="shared" ref="M127" si="167">I127-(D127*((F127*E127*$V$23)+((((24-E127)*F127)+(365-F127)*24)*$V$25))/1000)</f>
        <v>0</v>
      </c>
      <c r="N127" s="344">
        <f t="shared" si="115"/>
        <v>0</v>
      </c>
    </row>
    <row r="129" spans="1:28" x14ac:dyDescent="0.25">
      <c r="A129" s="480" t="s">
        <v>134</v>
      </c>
      <c r="B129" s="480"/>
      <c r="C129" s="480"/>
      <c r="D129" s="480"/>
      <c r="E129" s="480"/>
      <c r="F129" s="355"/>
    </row>
    <row r="132" spans="1:28" ht="26.25" x14ac:dyDescent="0.4">
      <c r="A132" s="27" t="s">
        <v>73</v>
      </c>
      <c r="B132" s="1"/>
      <c r="C132" s="1"/>
      <c r="D132" s="1"/>
      <c r="E132" s="1"/>
      <c r="F132" s="1"/>
      <c r="G132" s="1"/>
      <c r="H132" s="1"/>
      <c r="I132" s="1"/>
      <c r="J132" s="1"/>
      <c r="K132" s="1"/>
      <c r="L132" s="1"/>
      <c r="M132" s="1"/>
      <c r="N132" s="1"/>
      <c r="O132" s="354"/>
      <c r="P132" s="78"/>
      <c r="Q132" s="27" t="s">
        <v>165</v>
      </c>
      <c r="S132" s="1"/>
      <c r="T132" s="1"/>
      <c r="U132" s="1"/>
    </row>
    <row r="133" spans="1:28" ht="26.25" x14ac:dyDescent="0.4">
      <c r="A133" s="27"/>
      <c r="B133" s="1"/>
      <c r="C133" s="1"/>
      <c r="D133" s="1"/>
      <c r="E133" s="1"/>
      <c r="F133" s="1"/>
      <c r="G133" s="1"/>
      <c r="H133" s="1"/>
      <c r="I133" s="1"/>
      <c r="J133" s="1"/>
      <c r="K133" s="1"/>
      <c r="L133" s="1"/>
      <c r="M133" s="1"/>
      <c r="N133" s="1"/>
      <c r="O133" s="354"/>
      <c r="P133" s="78"/>
      <c r="Q133" s="78"/>
      <c r="R133" s="27"/>
      <c r="S133" s="1"/>
      <c r="T133" s="1"/>
      <c r="U133" s="1"/>
    </row>
    <row r="134" spans="1:28" ht="15.75" x14ac:dyDescent="0.25">
      <c r="A134" s="2" t="s">
        <v>161</v>
      </c>
      <c r="G134" s="25"/>
      <c r="O134" s="319"/>
      <c r="Q134" s="86" t="s">
        <v>216</v>
      </c>
    </row>
    <row r="135" spans="1:28" ht="15.75" x14ac:dyDescent="0.25">
      <c r="A135" s="2" t="s">
        <v>207</v>
      </c>
      <c r="G135" s="25"/>
      <c r="O135" s="319"/>
      <c r="Q135" t="s">
        <v>230</v>
      </c>
    </row>
    <row r="136" spans="1:28" ht="16.5" thickBot="1" x14ac:dyDescent="0.3">
      <c r="A136" s="361" t="s">
        <v>90</v>
      </c>
      <c r="O136" s="319"/>
      <c r="Q136" s="362" t="s">
        <v>217</v>
      </c>
      <c r="X136" s="287"/>
      <c r="Y136" s="86"/>
      <c r="Z136" s="86"/>
      <c r="AA136" s="86"/>
    </row>
    <row r="137" spans="1:28" ht="15.75" thickTop="1" x14ac:dyDescent="0.25">
      <c r="A137" s="3"/>
      <c r="R137" s="281" t="s">
        <v>211</v>
      </c>
      <c r="S137" s="282"/>
      <c r="T137" s="282"/>
      <c r="U137" s="282"/>
      <c r="V137" s="282"/>
      <c r="W137" s="282"/>
      <c r="X137" s="283"/>
      <c r="Y137" s="86"/>
      <c r="Z137" s="86"/>
      <c r="AA137" s="86"/>
    </row>
    <row r="138" spans="1:28" ht="18.75" x14ac:dyDescent="0.3">
      <c r="A138" s="4" t="s">
        <v>1</v>
      </c>
      <c r="R138" s="284" t="s">
        <v>209</v>
      </c>
      <c r="S138" s="86"/>
      <c r="T138" s="86"/>
      <c r="U138" s="86"/>
      <c r="V138" s="86"/>
      <c r="W138" s="86"/>
      <c r="X138" s="285"/>
      <c r="Y138" s="86"/>
      <c r="Z138" s="86"/>
      <c r="AA138" s="86"/>
    </row>
    <row r="139" spans="1:28" ht="18.75" x14ac:dyDescent="0.3">
      <c r="A139" s="4"/>
      <c r="R139" s="284" t="s">
        <v>224</v>
      </c>
      <c r="S139" s="86"/>
      <c r="T139" s="86"/>
      <c r="U139" s="86"/>
      <c r="V139" s="86"/>
      <c r="W139" s="86"/>
      <c r="X139" s="285"/>
      <c r="Y139" s="86"/>
      <c r="Z139" s="86"/>
      <c r="AA139" s="86"/>
    </row>
    <row r="140" spans="1:28" ht="16.5" thickBot="1" x14ac:dyDescent="0.3">
      <c r="A140" s="5"/>
      <c r="H140" s="86"/>
      <c r="R140" s="286" t="s">
        <v>210</v>
      </c>
      <c r="S140" s="287"/>
      <c r="T140" s="287"/>
      <c r="U140" s="287"/>
      <c r="V140" s="287"/>
      <c r="W140" s="287"/>
      <c r="X140" s="288"/>
      <c r="Y140" s="86"/>
      <c r="Z140" s="86"/>
      <c r="AA140" s="86"/>
      <c r="AB140" s="86"/>
    </row>
    <row r="141" spans="1:28" ht="17.25" thickTop="1" thickBot="1" x14ac:dyDescent="0.3">
      <c r="A141" s="5"/>
      <c r="H141" s="86"/>
      <c r="I141" s="83"/>
      <c r="Q141" s="86"/>
      <c r="R141" s="86"/>
      <c r="S141" s="86"/>
      <c r="T141" s="86"/>
      <c r="U141" s="86"/>
      <c r="V141" s="86"/>
      <c r="W141" s="86"/>
      <c r="X141" s="86"/>
      <c r="Y141" s="86"/>
      <c r="Z141" s="86"/>
    </row>
    <row r="142" spans="1:28" ht="45.75" thickBot="1" x14ac:dyDescent="0.45">
      <c r="A142" s="264"/>
      <c r="B142" s="265" t="s">
        <v>2</v>
      </c>
      <c r="C142" s="58">
        <f>Summary!$E$13</f>
        <v>0.11</v>
      </c>
      <c r="F142" s="7"/>
      <c r="G142" s="86"/>
      <c r="H142" s="382" t="s">
        <v>245</v>
      </c>
      <c r="I142" s="250" t="s">
        <v>197</v>
      </c>
      <c r="J142" s="195" t="s">
        <v>198</v>
      </c>
      <c r="K142" s="196" t="s">
        <v>199</v>
      </c>
      <c r="L142" s="252" t="s">
        <v>200</v>
      </c>
      <c r="M142" s="251" t="s">
        <v>205</v>
      </c>
      <c r="N142" s="197" t="s">
        <v>206</v>
      </c>
      <c r="Q142" s="360" t="s">
        <v>97</v>
      </c>
      <c r="R142" s="345"/>
      <c r="S142" s="345"/>
      <c r="T142" s="346"/>
      <c r="U142" s="346"/>
      <c r="V142" s="346"/>
      <c r="W142" s="346"/>
      <c r="X142" s="347"/>
      <c r="Y142" s="346"/>
      <c r="Z142" s="346"/>
      <c r="AA142" s="346"/>
    </row>
    <row r="143" spans="1:28" ht="16.5" thickBot="1" x14ac:dyDescent="0.3">
      <c r="A143" s="264"/>
      <c r="B143" s="265" t="s">
        <v>201</v>
      </c>
      <c r="C143" s="334"/>
      <c r="D143" s="335"/>
      <c r="E143" s="335"/>
      <c r="F143" s="335"/>
      <c r="H143" s="365" t="s">
        <v>196</v>
      </c>
      <c r="I143" s="249">
        <f t="shared" ref="I143:N143" si="168">SUM(I150:I170)</f>
        <v>0</v>
      </c>
      <c r="J143" s="193">
        <f t="shared" si="168"/>
        <v>0</v>
      </c>
      <c r="K143" s="363">
        <f t="shared" si="168"/>
        <v>0</v>
      </c>
      <c r="L143" s="253">
        <f t="shared" si="168"/>
        <v>0</v>
      </c>
      <c r="M143" s="364">
        <f t="shared" si="168"/>
        <v>0</v>
      </c>
      <c r="N143" s="194">
        <f t="shared" si="168"/>
        <v>0</v>
      </c>
      <c r="Q143" s="346"/>
      <c r="R143" s="346"/>
      <c r="S143" s="346"/>
      <c r="T143" s="346"/>
      <c r="U143" s="346"/>
      <c r="V143" s="346"/>
      <c r="W143" s="346"/>
      <c r="X143" s="346"/>
      <c r="Y143" s="346"/>
      <c r="Z143" s="346"/>
      <c r="AA143" s="346"/>
    </row>
    <row r="144" spans="1:28" x14ac:dyDescent="0.25">
      <c r="B144" s="6"/>
      <c r="C144" s="6"/>
      <c r="D144" s="6"/>
      <c r="E144" s="52"/>
      <c r="F144" s="52"/>
      <c r="G144" s="52"/>
      <c r="H144" s="52"/>
      <c r="I144" s="52"/>
      <c r="J144" s="52"/>
      <c r="K144" s="52"/>
      <c r="L144" s="25"/>
      <c r="M144" s="25"/>
      <c r="N144" s="25"/>
      <c r="P144" s="86"/>
      <c r="Q144" s="348"/>
      <c r="R144" s="348"/>
      <c r="S144" s="348"/>
      <c r="T144" s="348"/>
      <c r="U144" s="348"/>
      <c r="V144" s="348"/>
      <c r="W144" s="348"/>
      <c r="X144" s="348"/>
      <c r="Y144" s="348"/>
      <c r="Z144" s="348"/>
      <c r="AA144" s="348"/>
    </row>
    <row r="145" spans="1:28" x14ac:dyDescent="0.25">
      <c r="B145" s="6"/>
      <c r="C145" s="6"/>
      <c r="D145" s="6"/>
      <c r="E145" s="52"/>
      <c r="F145" s="52"/>
      <c r="G145" s="52"/>
      <c r="H145" s="52"/>
      <c r="I145" s="52"/>
      <c r="J145" s="52"/>
      <c r="K145" s="52"/>
      <c r="L145" s="25"/>
      <c r="M145" s="25"/>
      <c r="N145" s="25"/>
      <c r="P145" s="86"/>
      <c r="Q145" s="346"/>
      <c r="R145" s="346"/>
      <c r="S145" s="346"/>
      <c r="T145" s="346"/>
      <c r="U145" s="346"/>
      <c r="V145" s="346"/>
      <c r="W145" s="346"/>
      <c r="X145" s="346"/>
      <c r="Y145" s="346"/>
      <c r="Z145" s="346"/>
      <c r="AA145" s="346"/>
    </row>
    <row r="146" spans="1:28" x14ac:dyDescent="0.25">
      <c r="Q146" s="269"/>
      <c r="R146" s="269"/>
      <c r="S146" s="269"/>
      <c r="T146" s="269"/>
      <c r="U146" s="269"/>
      <c r="V146" s="269"/>
      <c r="W146" s="269"/>
      <c r="X146" s="269"/>
      <c r="Y146" s="269"/>
      <c r="Z146" s="269"/>
      <c r="AA146" s="269"/>
    </row>
    <row r="147" spans="1:28" ht="27" thickBot="1" x14ac:dyDescent="0.45">
      <c r="P147" s="86"/>
      <c r="Q147" s="268" t="s">
        <v>215</v>
      </c>
      <c r="R147" s="268"/>
      <c r="S147" s="86"/>
      <c r="T147" s="86"/>
      <c r="U147" s="86"/>
      <c r="V147" s="86"/>
      <c r="W147" s="86"/>
      <c r="X147" s="86"/>
      <c r="Y147" s="86"/>
      <c r="Z147" s="86"/>
      <c r="AA147" s="86"/>
    </row>
    <row r="148" spans="1:28" ht="15.75" thickBot="1" x14ac:dyDescent="0.3">
      <c r="A148" s="80"/>
      <c r="B148" s="565" t="s">
        <v>164</v>
      </c>
      <c r="C148" s="566"/>
      <c r="D148" s="376" t="s">
        <v>35</v>
      </c>
      <c r="E148" s="216" t="s">
        <v>36</v>
      </c>
      <c r="F148" s="216" t="s">
        <v>5</v>
      </c>
      <c r="G148" s="216" t="s">
        <v>6</v>
      </c>
      <c r="H148" s="216" t="s">
        <v>7</v>
      </c>
      <c r="I148" s="232" t="s">
        <v>157</v>
      </c>
      <c r="J148" s="233"/>
      <c r="K148" s="214" t="s">
        <v>203</v>
      </c>
      <c r="L148" s="215"/>
      <c r="M148" s="214" t="s">
        <v>202</v>
      </c>
      <c r="N148" s="254"/>
      <c r="Q148" s="7"/>
      <c r="R148" s="7"/>
    </row>
    <row r="149" spans="1:28" ht="45" x14ac:dyDescent="0.25">
      <c r="A149" s="188" t="s">
        <v>15</v>
      </c>
      <c r="B149" s="189" t="s">
        <v>61</v>
      </c>
      <c r="C149" s="189" t="s">
        <v>154</v>
      </c>
      <c r="D149" s="190" t="s">
        <v>163</v>
      </c>
      <c r="E149" s="190" t="s">
        <v>162</v>
      </c>
      <c r="F149" s="189" t="s">
        <v>155</v>
      </c>
      <c r="G149" s="248" t="s">
        <v>192</v>
      </c>
      <c r="H149" s="189" t="s">
        <v>156</v>
      </c>
      <c r="I149" s="183" t="s">
        <v>194</v>
      </c>
      <c r="J149" s="184" t="s">
        <v>195</v>
      </c>
      <c r="K149" s="181" t="s">
        <v>227</v>
      </c>
      <c r="L149" s="181" t="s">
        <v>228</v>
      </c>
      <c r="M149" s="182" t="s">
        <v>229</v>
      </c>
      <c r="N149" s="182" t="s">
        <v>228</v>
      </c>
      <c r="O149" s="79"/>
      <c r="P149" s="79"/>
      <c r="Q149" s="79"/>
      <c r="R149" s="277" t="s">
        <v>204</v>
      </c>
      <c r="S149" s="278" t="s">
        <v>208</v>
      </c>
      <c r="T149" s="279" t="s">
        <v>129</v>
      </c>
      <c r="U149" s="279" t="s">
        <v>72</v>
      </c>
      <c r="V149" s="280" t="s">
        <v>146</v>
      </c>
      <c r="W149" s="180"/>
      <c r="X149" s="180"/>
      <c r="Y149" s="180"/>
      <c r="Z149" s="180"/>
      <c r="AA149" s="180"/>
      <c r="AB149" s="180"/>
    </row>
    <row r="150" spans="1:28" x14ac:dyDescent="0.25">
      <c r="A150" s="557">
        <v>22</v>
      </c>
      <c r="B150" s="560"/>
      <c r="C150" s="386" t="s">
        <v>129</v>
      </c>
      <c r="D150" s="383"/>
      <c r="E150" s="340"/>
      <c r="F150" s="340"/>
      <c r="G150" s="340"/>
      <c r="H150" s="384"/>
      <c r="I150" s="185">
        <f>IFERROR((((E150*F150*(IF(G150="Conventional", $T$19,$T$23))+(((24-E150)*F150)+(24*(365-F150)))*SUMPRODUCT(--($C150=$T$18:$V$18)*--($G150=$S$19:$S$26)*--($H150=$R$19:$R$26)*($T$19:$V$26)))*D150)/1000),"")</f>
        <v>0</v>
      </c>
      <c r="J150" s="186">
        <f t="shared" ref="J150:J170" si="169">I150*$C$11</f>
        <v>0</v>
      </c>
      <c r="K150" s="185">
        <f>IF(G150="ENERGYSTAR", 0, I150-(D150*((E150*F150*$T$19)+((((24-E150)*F150)+24*(365-F150))*$T$21))/1000))</f>
        <v>0</v>
      </c>
      <c r="L150" s="186">
        <f t="shared" ref="L150:L170" si="170">K150*$C$11</f>
        <v>0</v>
      </c>
      <c r="M150" s="185">
        <f>I150-(D150*((F150*E150*$T$23)+((((24-E150)*F150)+(365-F150)*24)*$T$25))/1000)</f>
        <v>0</v>
      </c>
      <c r="N150" s="187">
        <f t="shared" ref="N150:N170" si="171">M150*$C$11</f>
        <v>0</v>
      </c>
      <c r="O150" s="86"/>
      <c r="P150" s="86"/>
      <c r="Q150" s="86"/>
      <c r="R150" s="257" t="s">
        <v>236</v>
      </c>
      <c r="S150" s="170" t="s">
        <v>143</v>
      </c>
      <c r="T150" s="261">
        <v>68.8</v>
      </c>
      <c r="U150" s="261">
        <v>32.200000000000003</v>
      </c>
      <c r="V150" s="266">
        <v>20.9</v>
      </c>
      <c r="W150" s="51"/>
      <c r="X150" s="51"/>
    </row>
    <row r="151" spans="1:28" x14ac:dyDescent="0.25">
      <c r="A151" s="558"/>
      <c r="B151" s="561"/>
      <c r="C151" s="386" t="s">
        <v>72</v>
      </c>
      <c r="D151" s="383"/>
      <c r="E151" s="340"/>
      <c r="F151" s="340"/>
      <c r="G151" s="340"/>
      <c r="H151" s="384"/>
      <c r="I151" s="185">
        <f>IFERROR((((E151*F151*(IF(G151="Conventional", $U$19,$U$23))+(((24-E151)*F151)+(24*(365-F151)))*SUMPRODUCT(--($C151=$T$18:$V$18)*--($G151=$S$19:$S$26)*--($H151=$R$19:$R$26)*($T$19:$V$26)))*D151)/1000),"")</f>
        <v>0</v>
      </c>
      <c r="J151" s="186">
        <f t="shared" si="169"/>
        <v>0</v>
      </c>
      <c r="K151" s="185">
        <f>IF(G151="ENERGYSTAR",0, I151-(D151*((E151*F151*$U$19)+((((24-E151)*F151)+24*(365-F151))*$U$21))/1000))</f>
        <v>0</v>
      </c>
      <c r="L151" s="186">
        <f t="shared" si="170"/>
        <v>0</v>
      </c>
      <c r="M151" s="185">
        <f>I151-(D151*((F151*E151*$U$23)+((((24-E151)*F151)+(365-F151)*24)*$U$25))/1000)</f>
        <v>0</v>
      </c>
      <c r="N151" s="187">
        <f t="shared" si="171"/>
        <v>0</v>
      </c>
      <c r="R151" s="257" t="s">
        <v>148</v>
      </c>
      <c r="S151" s="170" t="s">
        <v>143</v>
      </c>
      <c r="T151" s="261">
        <v>3.35</v>
      </c>
      <c r="U151" s="261">
        <v>0.74</v>
      </c>
      <c r="V151" s="266">
        <v>1.55</v>
      </c>
      <c r="W151" s="51"/>
      <c r="X151" s="51"/>
    </row>
    <row r="152" spans="1:28" x14ac:dyDescent="0.25">
      <c r="A152" s="559"/>
      <c r="B152" s="562"/>
      <c r="C152" s="386" t="s">
        <v>146</v>
      </c>
      <c r="D152" s="385"/>
      <c r="E152" s="340"/>
      <c r="F152" s="340"/>
      <c r="G152" s="340"/>
      <c r="H152" s="384"/>
      <c r="I152" s="185">
        <f>IFERROR((((E152*F152*(IF(G152="Conventional", $V$19,$V$23))+(((24-E152)*F152)+(24*(365-F152)))*SUMPRODUCT(--($C152=$T$18:$V$18)*--($G152=$S$19:$S$26)*--($H152=$R$19:$R$26)*($T$19:$V$26)))*D152)/1000),"")</f>
        <v>0</v>
      </c>
      <c r="J152" s="186">
        <f t="shared" si="169"/>
        <v>0</v>
      </c>
      <c r="K152" s="185">
        <f>IF(G152="ENERGYSTAR",0,I152-(D152*((E152*F152*$V$19)+((((24-E152)*F152)+24*(365-F152))*$V$21))/1000))</f>
        <v>0</v>
      </c>
      <c r="L152" s="186">
        <f t="shared" si="170"/>
        <v>0</v>
      </c>
      <c r="M152" s="185">
        <f>I152-(D152*((F152*E152*$V$23)+((((24-E152)*F152)+(365-F152)*24)*$V$25))/1000)</f>
        <v>0</v>
      </c>
      <c r="N152" s="187">
        <f t="shared" si="171"/>
        <v>0</v>
      </c>
      <c r="R152" s="257" t="s">
        <v>147</v>
      </c>
      <c r="S152" s="170" t="s">
        <v>143</v>
      </c>
      <c r="T152" s="261">
        <v>1.71</v>
      </c>
      <c r="U152" s="261">
        <v>0.74</v>
      </c>
      <c r="V152" s="266">
        <v>1.02</v>
      </c>
      <c r="W152" s="256"/>
      <c r="X152" s="256"/>
    </row>
    <row r="153" spans="1:28" x14ac:dyDescent="0.25">
      <c r="A153" s="557">
        <v>23</v>
      </c>
      <c r="B153" s="560"/>
      <c r="C153" s="235" t="s">
        <v>129</v>
      </c>
      <c r="D153" s="340"/>
      <c r="E153" s="340"/>
      <c r="F153" s="340"/>
      <c r="G153" s="340"/>
      <c r="H153" s="340"/>
      <c r="I153" s="342">
        <f>IFERROR((((E153*F153*(IF(G153="Conventional", 68.8,46.2))+(((24-E153)*F153)+(24*(365-F153)))*SUMPRODUCT(--($C153=$T$18:$V$18)*--($G153=$S$19:$S$26)*--($H153=$R$19:$R$26)*($T$19:$V$26)))*D153)/1000),"")</f>
        <v>0</v>
      </c>
      <c r="J153" s="343">
        <f t="shared" si="169"/>
        <v>0</v>
      </c>
      <c r="K153" s="342">
        <f>IF(G153="ENERGYSTAR", 0, I153-(D153*((E153*F153*$T$19)+((((24-E153)*F153)+24*(365-F153))*$T$21))/1000))</f>
        <v>0</v>
      </c>
      <c r="L153" s="343">
        <f t="shared" si="170"/>
        <v>0</v>
      </c>
      <c r="M153" s="342">
        <f t="shared" ref="M153" si="172">I153-(D153*((F153*E153*$T$23)+((((24-E153)*F153)+(365-F153)*24)*$T$25))/1000)</f>
        <v>0</v>
      </c>
      <c r="N153" s="344">
        <f t="shared" si="171"/>
        <v>0</v>
      </c>
      <c r="R153" s="257" t="s">
        <v>160</v>
      </c>
      <c r="S153" s="170" t="s">
        <v>143</v>
      </c>
      <c r="T153" s="261">
        <v>0</v>
      </c>
      <c r="U153" s="261">
        <v>0</v>
      </c>
      <c r="V153" s="266">
        <v>0</v>
      </c>
      <c r="W153" s="51"/>
      <c r="X153" s="51"/>
    </row>
    <row r="154" spans="1:28" x14ac:dyDescent="0.25">
      <c r="A154" s="558"/>
      <c r="B154" s="561"/>
      <c r="C154" s="235" t="s">
        <v>72</v>
      </c>
      <c r="D154" s="340"/>
      <c r="E154" s="340"/>
      <c r="F154" s="340"/>
      <c r="G154" s="340"/>
      <c r="H154" s="340"/>
      <c r="I154" s="342">
        <f t="shared" ref="I154" si="173">IFERROR((((E154*F154*(IF(G154="Conventional", 32.2,25.2))+(((24-E154)*F154)+(24*(365-F154)))*SUMPRODUCT(--($C154=$T$18:$V$18)*--($G154=$S$19:$S$26)*--($H154=$R$19:$R$26)*($T$19:$V$26)))*D154)/1000),"")</f>
        <v>0</v>
      </c>
      <c r="J154" s="343">
        <f t="shared" si="169"/>
        <v>0</v>
      </c>
      <c r="K154" s="342">
        <f t="shared" ref="K154" si="174">IF(G154="ENERGYSTAR",0, I154-(D154*((E154*F154*$U$19)+((((24-E154)*F154)+24*(365-F154))*$U$21))/1000))</f>
        <v>0</v>
      </c>
      <c r="L154" s="343">
        <f t="shared" si="170"/>
        <v>0</v>
      </c>
      <c r="M154" s="342">
        <f t="shared" ref="M154" si="175">I154-(D154*((F154*E154*$U$23)+((((24-E154)*F154)+(365-F154)*24)*$U$25))/1000)</f>
        <v>0</v>
      </c>
      <c r="N154" s="344">
        <f t="shared" si="171"/>
        <v>0</v>
      </c>
      <c r="R154" s="257" t="s">
        <v>235</v>
      </c>
      <c r="S154" s="175" t="s">
        <v>193</v>
      </c>
      <c r="T154" s="259">
        <v>46.2</v>
      </c>
      <c r="U154" s="259">
        <v>25.2</v>
      </c>
      <c r="V154" s="262">
        <v>14.1</v>
      </c>
      <c r="W154" s="51"/>
      <c r="X154" s="51"/>
    </row>
    <row r="155" spans="1:28" x14ac:dyDescent="0.25">
      <c r="A155" s="559"/>
      <c r="B155" s="562"/>
      <c r="C155" s="235" t="s">
        <v>146</v>
      </c>
      <c r="D155" s="340"/>
      <c r="E155" s="340"/>
      <c r="F155" s="340"/>
      <c r="G155" s="340"/>
      <c r="H155" s="340"/>
      <c r="I155" s="342">
        <f t="shared" ref="I155" si="176">IFERROR((((E155*F155*(IF(G155="Conventional", 20.9,14.1))+(((24-E155)*F155)+(24*(365-F155)))*SUMPRODUCT(--($C155=$T$18:$V$18)*--($G155=$S$19:$S$26)*--($H155=$R$19:$R$26)*($T$19:$V$26)))*D155)/1000),"")</f>
        <v>0</v>
      </c>
      <c r="J155" s="343">
        <f t="shared" si="169"/>
        <v>0</v>
      </c>
      <c r="K155" s="342">
        <f t="shared" ref="K155" si="177">IF(G155="ENERGYSTAR",0,I155-(D155*((E155*F155*$V$19)+((((24-E155)*F155)+24*(365-F155))*$V$21))/1000))</f>
        <v>0</v>
      </c>
      <c r="L155" s="343">
        <f t="shared" si="170"/>
        <v>0</v>
      </c>
      <c r="M155" s="342">
        <f t="shared" ref="M155" si="178">I155-(D155*((F155*E155*$V$23)+((((24-E155)*F155)+(365-F155)*24)*$V$25))/1000)</f>
        <v>0</v>
      </c>
      <c r="N155" s="344">
        <f t="shared" si="171"/>
        <v>0</v>
      </c>
      <c r="R155" s="257" t="s">
        <v>148</v>
      </c>
      <c r="S155" s="175" t="s">
        <v>193</v>
      </c>
      <c r="T155" s="259">
        <v>2.4500000000000002</v>
      </c>
      <c r="U155" s="259">
        <v>0.73</v>
      </c>
      <c r="V155" s="262">
        <v>1.44</v>
      </c>
      <c r="W155" s="51"/>
      <c r="X155" s="51"/>
    </row>
    <row r="156" spans="1:28" x14ac:dyDescent="0.25">
      <c r="A156" s="557">
        <v>24</v>
      </c>
      <c r="B156" s="560"/>
      <c r="C156" s="235" t="s">
        <v>129</v>
      </c>
      <c r="D156" s="340"/>
      <c r="E156" s="340"/>
      <c r="F156" s="340"/>
      <c r="G156" s="340"/>
      <c r="H156" s="340"/>
      <c r="I156" s="342">
        <f t="shared" ref="I156" si="179">IFERROR((((E156*F156*(IF(G156="Conventional", 68.8,46.2))+(((24-E156)*F156)+(24*(365-F156)))*SUMPRODUCT(--($C156=$T$18:$V$18)*--($G156=$S$19:$S$26)*--($H156=$R$19:$R$26)*($T$19:$V$26)))*D156)/1000),"")</f>
        <v>0</v>
      </c>
      <c r="J156" s="343">
        <f t="shared" si="169"/>
        <v>0</v>
      </c>
      <c r="K156" s="342">
        <f t="shared" ref="K156" si="180">IF(G156="ENERGYSTAR", 0, I156-(D156*((E156*F156*$T$19)+((((24-E156)*F156)+24*(365-F156))*$T$21))/1000))</f>
        <v>0</v>
      </c>
      <c r="L156" s="343">
        <f t="shared" si="170"/>
        <v>0</v>
      </c>
      <c r="M156" s="342">
        <f t="shared" ref="M156" si="181">I156-(D156*((F156*E156*$T$23)+((((24-E156)*F156)+(365-F156)*24)*$T$25))/1000)</f>
        <v>0</v>
      </c>
      <c r="N156" s="344">
        <f t="shared" si="171"/>
        <v>0</v>
      </c>
      <c r="R156" s="257" t="s">
        <v>147</v>
      </c>
      <c r="S156" s="175" t="s">
        <v>193</v>
      </c>
      <c r="T156" s="259">
        <v>1.47</v>
      </c>
      <c r="U156" s="259">
        <v>0.6</v>
      </c>
      <c r="V156" s="262">
        <v>0.82</v>
      </c>
      <c r="W156" s="51"/>
      <c r="X156" s="51"/>
    </row>
    <row r="157" spans="1:28" ht="15.75" thickBot="1" x14ac:dyDescent="0.3">
      <c r="A157" s="558"/>
      <c r="B157" s="561"/>
      <c r="C157" s="235" t="s">
        <v>72</v>
      </c>
      <c r="D157" s="340"/>
      <c r="E157" s="340"/>
      <c r="F157" s="340"/>
      <c r="G157" s="340"/>
      <c r="H157" s="340"/>
      <c r="I157" s="342">
        <f t="shared" ref="I157" si="182">IFERROR((((E157*F157*(IF(G157="Conventional", 32.2,25.2))+(((24-E157)*F157)+(24*(365-F157)))*SUMPRODUCT(--($C157=$T$18:$V$18)*--($G157=$S$19:$S$26)*--($H157=$R$19:$R$26)*($T$19:$V$26)))*D157)/1000),"")</f>
        <v>0</v>
      </c>
      <c r="J157" s="343">
        <f t="shared" si="169"/>
        <v>0</v>
      </c>
      <c r="K157" s="342">
        <f t="shared" ref="K157" si="183">IF(G157="ENERGYSTAR",0, I157-(D157*((E157*F157*$U$19)+((((24-E157)*F157)+24*(365-F157))*$U$21))/1000))</f>
        <v>0</v>
      </c>
      <c r="L157" s="343">
        <f t="shared" si="170"/>
        <v>0</v>
      </c>
      <c r="M157" s="342">
        <f t="shared" ref="M157" si="184">I157-(D157*((F157*E157*$U$23)+((((24-E157)*F157)+(365-F157)*24)*$U$25))/1000)</f>
        <v>0</v>
      </c>
      <c r="N157" s="344">
        <f t="shared" si="171"/>
        <v>0</v>
      </c>
      <c r="R157" s="258" t="s">
        <v>160</v>
      </c>
      <c r="S157" s="178" t="s">
        <v>193</v>
      </c>
      <c r="T157" s="260">
        <v>0</v>
      </c>
      <c r="U157" s="260">
        <v>0</v>
      </c>
      <c r="V157" s="263">
        <v>0</v>
      </c>
      <c r="W157" s="51"/>
      <c r="X157" s="51"/>
    </row>
    <row r="158" spans="1:28" x14ac:dyDescent="0.25">
      <c r="A158" s="559"/>
      <c r="B158" s="562"/>
      <c r="C158" s="235" t="s">
        <v>146</v>
      </c>
      <c r="D158" s="340"/>
      <c r="E158" s="340"/>
      <c r="F158" s="340"/>
      <c r="G158" s="340"/>
      <c r="H158" s="340"/>
      <c r="I158" s="342">
        <f t="shared" ref="I158" si="185">IFERROR((((E158*F158*(IF(G158="Conventional", 20.9,14.1))+(((24-E158)*F158)+(24*(365-F158)))*SUMPRODUCT(--($C158=$T$18:$V$18)*--($G158=$S$19:$S$26)*--($H158=$R$19:$R$26)*($T$19:$V$26)))*D158)/1000),"")</f>
        <v>0</v>
      </c>
      <c r="J158" s="343">
        <f t="shared" si="169"/>
        <v>0</v>
      </c>
      <c r="K158" s="342">
        <f t="shared" ref="K158" si="186">IF(G158="ENERGYSTAR",0,I158-(D158*((E158*F158*$V$19)+((((24-E158)*F158)+24*(365-F158))*$V$21))/1000))</f>
        <v>0</v>
      </c>
      <c r="L158" s="343">
        <f t="shared" si="170"/>
        <v>0</v>
      </c>
      <c r="M158" s="342">
        <f t="shared" ref="M158" si="187">I158-(D158*((F158*E158*$V$23)+((((24-E158)*F158)+(365-F158)*24)*$V$25))/1000)</f>
        <v>0</v>
      </c>
      <c r="N158" s="344">
        <f t="shared" si="171"/>
        <v>0</v>
      </c>
    </row>
    <row r="159" spans="1:28" x14ac:dyDescent="0.25">
      <c r="A159" s="557">
        <v>25</v>
      </c>
      <c r="B159" s="560"/>
      <c r="C159" s="235" t="s">
        <v>129</v>
      </c>
      <c r="D159" s="340"/>
      <c r="E159" s="340"/>
      <c r="F159" s="340"/>
      <c r="G159" s="340"/>
      <c r="H159" s="340"/>
      <c r="I159" s="342">
        <f t="shared" ref="I159" si="188">IFERROR((((E159*F159*(IF(G159="Conventional", 68.8,46.2))+(((24-E159)*F159)+(24*(365-F159)))*SUMPRODUCT(--($C159=$T$18:$V$18)*--($G159=$S$19:$S$26)*--($H159=$R$19:$R$26)*($T$19:$V$26)))*D159)/1000),"")</f>
        <v>0</v>
      </c>
      <c r="J159" s="343">
        <f t="shared" si="169"/>
        <v>0</v>
      </c>
      <c r="K159" s="342">
        <f t="shared" ref="K159" si="189">IF(G159="ENERGYSTAR", 0, I159-(D159*((E159*F159*$T$19)+((((24-E159)*F159)+24*(365-F159))*$T$21))/1000))</f>
        <v>0</v>
      </c>
      <c r="L159" s="343">
        <f t="shared" si="170"/>
        <v>0</v>
      </c>
      <c r="M159" s="342">
        <f t="shared" ref="M159" si="190">I159-(D159*((F159*E159*$T$23)+((((24-E159)*F159)+(365-F159)*24)*$T$25))/1000)</f>
        <v>0</v>
      </c>
      <c r="N159" s="344">
        <f t="shared" si="171"/>
        <v>0</v>
      </c>
      <c r="Q159" s="267" t="s">
        <v>151</v>
      </c>
      <c r="U159" s="86"/>
      <c r="V159" s="86"/>
      <c r="W159" s="86"/>
      <c r="X159" s="86"/>
      <c r="Y159" s="86"/>
      <c r="Z159" s="86"/>
    </row>
    <row r="160" spans="1:28" x14ac:dyDescent="0.25">
      <c r="A160" s="558"/>
      <c r="B160" s="561"/>
      <c r="C160" s="235" t="s">
        <v>72</v>
      </c>
      <c r="D160" s="340"/>
      <c r="E160" s="340"/>
      <c r="F160" s="340"/>
      <c r="G160" s="340"/>
      <c r="H160" s="340"/>
      <c r="I160" s="342">
        <f t="shared" ref="I160" si="191">IFERROR((((E160*F160*(IF(G160="Conventional", 32.2,25.2))+(((24-E160)*F160)+(24*(365-F160)))*SUMPRODUCT(--($C160=$T$18:$V$18)*--($G160=$S$19:$S$26)*--($H160=$R$19:$R$26)*($T$19:$V$26)))*D160)/1000),"")</f>
        <v>0</v>
      </c>
      <c r="J160" s="343">
        <f t="shared" si="169"/>
        <v>0</v>
      </c>
      <c r="K160" s="342">
        <f t="shared" ref="K160" si="192">IF(G160="ENERGYSTAR",0, I160-(D160*((E160*F160*$U$19)+((((24-E160)*F160)+24*(365-F160))*$U$21))/1000))</f>
        <v>0</v>
      </c>
      <c r="L160" s="343">
        <f t="shared" si="170"/>
        <v>0</v>
      </c>
      <c r="M160" s="342">
        <f t="shared" ref="M160" si="193">I160-(D160*((F160*E160*$U$23)+((((24-E160)*F160)+(365-F160)*24)*$U$25))/1000)</f>
        <v>0</v>
      </c>
      <c r="N160" s="344">
        <f t="shared" si="171"/>
        <v>0</v>
      </c>
      <c r="U160" s="19"/>
      <c r="V160" s="19"/>
      <c r="W160" s="19"/>
      <c r="X160" s="19"/>
      <c r="Y160" s="19"/>
      <c r="Z160" s="19"/>
    </row>
    <row r="161" spans="1:26" x14ac:dyDescent="0.25">
      <c r="A161" s="559"/>
      <c r="B161" s="562"/>
      <c r="C161" s="235" t="s">
        <v>146</v>
      </c>
      <c r="D161" s="340"/>
      <c r="E161" s="340"/>
      <c r="F161" s="340"/>
      <c r="G161" s="340"/>
      <c r="H161" s="340"/>
      <c r="I161" s="342">
        <f t="shared" ref="I161" si="194">IFERROR((((E161*F161*(IF(G161="Conventional", 20.9,14.1))+(((24-E161)*F161)+(24*(365-F161)))*SUMPRODUCT(--($C161=$T$18:$V$18)*--($G161=$S$19:$S$26)*--($H161=$R$19:$R$26)*($T$19:$V$26)))*D161)/1000),"")</f>
        <v>0</v>
      </c>
      <c r="J161" s="343">
        <f t="shared" si="169"/>
        <v>0</v>
      </c>
      <c r="K161" s="342">
        <f t="shared" ref="K161" si="195">IF(G161="ENERGYSTAR",0,I161-(D161*((E161*F161*$V$19)+((((24-E161)*F161)+24*(365-F161))*$V$21))/1000))</f>
        <v>0</v>
      </c>
      <c r="L161" s="343">
        <f t="shared" si="170"/>
        <v>0</v>
      </c>
      <c r="M161" s="342">
        <f t="shared" ref="M161" si="196">I161-(D161*((F161*E161*$V$23)+((((24-E161)*F161)+(365-F161)*24)*$V$25))/1000)</f>
        <v>0</v>
      </c>
      <c r="N161" s="344">
        <f t="shared" si="171"/>
        <v>0</v>
      </c>
      <c r="X161" s="51"/>
      <c r="Y161" s="51"/>
      <c r="Z161" s="51"/>
    </row>
    <row r="162" spans="1:26" x14ac:dyDescent="0.25">
      <c r="A162" s="557">
        <v>26</v>
      </c>
      <c r="B162" s="560"/>
      <c r="C162" s="235" t="s">
        <v>129</v>
      </c>
      <c r="D162" s="340"/>
      <c r="E162" s="340"/>
      <c r="F162" s="340"/>
      <c r="G162" s="340"/>
      <c r="H162" s="340"/>
      <c r="I162" s="342">
        <f t="shared" ref="I162" si="197">IFERROR((((E162*F162*(IF(G162="Conventional", 68.8,46.2))+(((24-E162)*F162)+(24*(365-F162)))*SUMPRODUCT(--($C162=$T$18:$V$18)*--($G162=$S$19:$S$26)*--($H162=$R$19:$R$26)*($T$19:$V$26)))*D162)/1000),"")</f>
        <v>0</v>
      </c>
      <c r="J162" s="343">
        <f t="shared" si="169"/>
        <v>0</v>
      </c>
      <c r="K162" s="342">
        <f t="shared" ref="K162" si="198">IF(G162="ENERGYSTAR", 0, I162-(D162*((E162*F162*$T$19)+((((24-E162)*F162)+24*(365-F162))*$T$21))/1000))</f>
        <v>0</v>
      </c>
      <c r="L162" s="343">
        <f t="shared" si="170"/>
        <v>0</v>
      </c>
      <c r="M162" s="342">
        <f t="shared" ref="M162" si="199">I162-(D162*((F162*E162*$T$23)+((((24-E162)*F162)+(365-F162)*24)*$T$25))/1000)</f>
        <v>0</v>
      </c>
      <c r="N162" s="344">
        <f t="shared" si="171"/>
        <v>0</v>
      </c>
    </row>
    <row r="163" spans="1:26" x14ac:dyDescent="0.25">
      <c r="A163" s="558"/>
      <c r="B163" s="561"/>
      <c r="C163" s="235" t="s">
        <v>72</v>
      </c>
      <c r="D163" s="340"/>
      <c r="E163" s="340"/>
      <c r="F163" s="340"/>
      <c r="G163" s="340"/>
      <c r="H163" s="340"/>
      <c r="I163" s="342">
        <f t="shared" ref="I163" si="200">IFERROR((((E163*F163*(IF(G163="Conventional", 32.2,25.2))+(((24-E163)*F163)+(24*(365-F163)))*SUMPRODUCT(--($C163=$T$18:$V$18)*--($G163=$S$19:$S$26)*--($H163=$R$19:$R$26)*($T$19:$V$26)))*D163)/1000),"")</f>
        <v>0</v>
      </c>
      <c r="J163" s="343">
        <f t="shared" si="169"/>
        <v>0</v>
      </c>
      <c r="K163" s="342">
        <f t="shared" ref="K163" si="201">IF(G163="ENERGYSTAR",0, I163-(D163*((E163*F163*$U$19)+((((24-E163)*F163)+24*(365-F163))*$U$21))/1000))</f>
        <v>0</v>
      </c>
      <c r="L163" s="343">
        <f t="shared" si="170"/>
        <v>0</v>
      </c>
      <c r="M163" s="342">
        <f t="shared" ref="M163" si="202">I163-(D163*((F163*E163*$U$23)+((((24-E163)*F163)+(365-F163)*24)*$U$25))/1000)</f>
        <v>0</v>
      </c>
      <c r="N163" s="344">
        <f t="shared" si="171"/>
        <v>0</v>
      </c>
    </row>
    <row r="164" spans="1:26" x14ac:dyDescent="0.25">
      <c r="A164" s="559"/>
      <c r="B164" s="562"/>
      <c r="C164" s="235" t="s">
        <v>146</v>
      </c>
      <c r="D164" s="340"/>
      <c r="E164" s="340"/>
      <c r="F164" s="340"/>
      <c r="G164" s="340"/>
      <c r="H164" s="340"/>
      <c r="I164" s="342">
        <f t="shared" ref="I164" si="203">IFERROR((((E164*F164*(IF(G164="Conventional", 20.9,14.1))+(((24-E164)*F164)+(24*(365-F164)))*SUMPRODUCT(--($C164=$T$18:$V$18)*--($G164=$S$19:$S$26)*--($H164=$R$19:$R$26)*($T$19:$V$26)))*D164)/1000),"")</f>
        <v>0</v>
      </c>
      <c r="J164" s="343">
        <f t="shared" si="169"/>
        <v>0</v>
      </c>
      <c r="K164" s="342">
        <f t="shared" ref="K164" si="204">IF(G164="ENERGYSTAR",0,I164-(D164*((E164*F164*$V$19)+((((24-E164)*F164)+24*(365-F164))*$V$21))/1000))</f>
        <v>0</v>
      </c>
      <c r="L164" s="343">
        <f t="shared" si="170"/>
        <v>0</v>
      </c>
      <c r="M164" s="342">
        <f t="shared" ref="M164" si="205">I164-(D164*((F164*E164*$V$23)+((((24-E164)*F164)+(365-F164)*24)*$V$25))/1000)</f>
        <v>0</v>
      </c>
      <c r="N164" s="344">
        <f t="shared" si="171"/>
        <v>0</v>
      </c>
    </row>
    <row r="165" spans="1:26" x14ac:dyDescent="0.25">
      <c r="A165" s="557">
        <v>27</v>
      </c>
      <c r="B165" s="560"/>
      <c r="C165" s="235" t="s">
        <v>129</v>
      </c>
      <c r="D165" s="340"/>
      <c r="E165" s="340"/>
      <c r="F165" s="340"/>
      <c r="G165" s="340"/>
      <c r="H165" s="340"/>
      <c r="I165" s="342">
        <f t="shared" ref="I165" si="206">IFERROR((((E165*F165*(IF(G165="Conventional", 68.8,46.2))+(((24-E165)*F165)+(24*(365-F165)))*SUMPRODUCT(--($C165=$T$18:$V$18)*--($G165=$S$19:$S$26)*--($H165=$R$19:$R$26)*($T$19:$V$26)))*D165)/1000),"")</f>
        <v>0</v>
      </c>
      <c r="J165" s="343">
        <f t="shared" si="169"/>
        <v>0</v>
      </c>
      <c r="K165" s="342">
        <f t="shared" ref="K165" si="207">IF(G165="ENERGYSTAR", 0, I165-(D165*((E165*F165*$T$19)+((((24-E165)*F165)+24*(365-F165))*$T$21))/1000))</f>
        <v>0</v>
      </c>
      <c r="L165" s="343">
        <f t="shared" si="170"/>
        <v>0</v>
      </c>
      <c r="M165" s="342">
        <f t="shared" ref="M165" si="208">I165-(D165*((F165*E165*$T$23)+((((24-E165)*F165)+(365-F165)*24)*$T$25))/1000)</f>
        <v>0</v>
      </c>
      <c r="N165" s="344">
        <f t="shared" si="171"/>
        <v>0</v>
      </c>
    </row>
    <row r="166" spans="1:26" x14ac:dyDescent="0.25">
      <c r="A166" s="558"/>
      <c r="B166" s="561"/>
      <c r="C166" s="235" t="s">
        <v>72</v>
      </c>
      <c r="D166" s="340"/>
      <c r="E166" s="340"/>
      <c r="F166" s="340"/>
      <c r="G166" s="340"/>
      <c r="H166" s="340"/>
      <c r="I166" s="342">
        <f t="shared" ref="I166" si="209">IFERROR((((E166*F166*(IF(G166="Conventional", 32.2,25.2))+(((24-E166)*F166)+(24*(365-F166)))*SUMPRODUCT(--($C166=$T$18:$V$18)*--($G166=$S$19:$S$26)*--($H166=$R$19:$R$26)*($T$19:$V$26)))*D166)/1000),"")</f>
        <v>0</v>
      </c>
      <c r="J166" s="343">
        <f t="shared" si="169"/>
        <v>0</v>
      </c>
      <c r="K166" s="342">
        <f t="shared" ref="K166" si="210">IF(G166="ENERGYSTAR",0, I166-(D166*((E166*F166*$U$19)+((((24-E166)*F166)+24*(365-F166))*$U$21))/1000))</f>
        <v>0</v>
      </c>
      <c r="L166" s="343">
        <f t="shared" si="170"/>
        <v>0</v>
      </c>
      <c r="M166" s="342">
        <f t="shared" ref="M166" si="211">I166-(D166*((F166*E166*$U$23)+((((24-E166)*F166)+(365-F166)*24)*$U$25))/1000)</f>
        <v>0</v>
      </c>
      <c r="N166" s="344">
        <f t="shared" si="171"/>
        <v>0</v>
      </c>
      <c r="X166" s="19"/>
      <c r="Y166" s="19"/>
      <c r="Z166" s="19"/>
    </row>
    <row r="167" spans="1:26" x14ac:dyDescent="0.25">
      <c r="A167" s="559"/>
      <c r="B167" s="562"/>
      <c r="C167" s="235" t="s">
        <v>146</v>
      </c>
      <c r="D167" s="340"/>
      <c r="E167" s="340"/>
      <c r="F167" s="340"/>
      <c r="G167" s="340"/>
      <c r="H167" s="340"/>
      <c r="I167" s="342">
        <f t="shared" ref="I167" si="212">IFERROR((((E167*F167*(IF(G167="Conventional", 20.9,14.1))+(((24-E167)*F167)+(24*(365-F167)))*SUMPRODUCT(--($C167=$T$18:$V$18)*--($G167=$S$19:$S$26)*--($H167=$R$19:$R$26)*($T$19:$V$26)))*D167)/1000),"")</f>
        <v>0</v>
      </c>
      <c r="J167" s="343">
        <f t="shared" si="169"/>
        <v>0</v>
      </c>
      <c r="K167" s="342">
        <f t="shared" ref="K167" si="213">IF(G167="ENERGYSTAR",0,I167-(D167*((E167*F167*$V$19)+((((24-E167)*F167)+24*(365-F167))*$V$21))/1000))</f>
        <v>0</v>
      </c>
      <c r="L167" s="343">
        <f t="shared" si="170"/>
        <v>0</v>
      </c>
      <c r="M167" s="342">
        <f t="shared" ref="M167" si="214">I167-(D167*((F167*E167*$V$23)+((((24-E167)*F167)+(365-F167)*24)*$V$25))/1000)</f>
        <v>0</v>
      </c>
      <c r="N167" s="344">
        <f t="shared" si="171"/>
        <v>0</v>
      </c>
      <c r="X167" s="51"/>
      <c r="Y167" s="51"/>
      <c r="Z167" s="51"/>
    </row>
    <row r="168" spans="1:26" x14ac:dyDescent="0.25">
      <c r="A168" s="557">
        <v>28</v>
      </c>
      <c r="B168" s="560"/>
      <c r="C168" s="235" t="s">
        <v>129</v>
      </c>
      <c r="D168" s="340"/>
      <c r="E168" s="340"/>
      <c r="F168" s="340"/>
      <c r="G168" s="340"/>
      <c r="H168" s="340"/>
      <c r="I168" s="342">
        <f t="shared" ref="I168" si="215">IFERROR((((E168*F168*(IF(G168="Conventional", 68.8,46.2))+(((24-E168)*F168)+(24*(365-F168)))*SUMPRODUCT(--($C168=$T$18:$V$18)*--($G168=$S$19:$S$26)*--($H168=$R$19:$R$26)*($T$19:$V$26)))*D168)/1000),"")</f>
        <v>0</v>
      </c>
      <c r="J168" s="343">
        <f t="shared" si="169"/>
        <v>0</v>
      </c>
      <c r="K168" s="342">
        <f t="shared" ref="K168" si="216">IF(G168="ENERGYSTAR", 0, I168-(D168*((E168*F168*$T$19)+((((24-E168)*F168)+24*(365-F168))*$T$21))/1000))</f>
        <v>0</v>
      </c>
      <c r="L168" s="343">
        <f t="shared" si="170"/>
        <v>0</v>
      </c>
      <c r="M168" s="342">
        <f t="shared" ref="M168" si="217">I168-(D168*((F168*E168*$T$23)+((((24-E168)*F168)+(365-F168)*24)*$T$25))/1000)</f>
        <v>0</v>
      </c>
      <c r="N168" s="344">
        <f t="shared" si="171"/>
        <v>0</v>
      </c>
      <c r="X168" s="51"/>
      <c r="Y168" s="51"/>
      <c r="Z168" s="51"/>
    </row>
    <row r="169" spans="1:26" x14ac:dyDescent="0.25">
      <c r="A169" s="558"/>
      <c r="B169" s="561"/>
      <c r="C169" s="235" t="s">
        <v>72</v>
      </c>
      <c r="D169" s="340"/>
      <c r="E169" s="340"/>
      <c r="F169" s="340"/>
      <c r="G169" s="340"/>
      <c r="H169" s="340"/>
      <c r="I169" s="342">
        <f t="shared" ref="I169" si="218">IFERROR((((E169*F169*(IF(G169="Conventional", 32.2,25.2))+(((24-E169)*F169)+(24*(365-F169)))*SUMPRODUCT(--($C169=$T$18:$V$18)*--($G169=$S$19:$S$26)*--($H169=$R$19:$R$26)*($T$19:$V$26)))*D169)/1000),"")</f>
        <v>0</v>
      </c>
      <c r="J169" s="343">
        <f t="shared" si="169"/>
        <v>0</v>
      </c>
      <c r="K169" s="342">
        <f t="shared" ref="K169" si="219">IF(G169="ENERGYSTAR",0, I169-(D169*((E169*F169*$U$19)+((((24-E169)*F169)+24*(365-F169))*$U$21))/1000))</f>
        <v>0</v>
      </c>
      <c r="L169" s="343">
        <f t="shared" si="170"/>
        <v>0</v>
      </c>
      <c r="M169" s="342">
        <f t="shared" ref="M169" si="220">I169-(D169*((F169*E169*$U$23)+((((24-E169)*F169)+(365-F169)*24)*$U$25))/1000)</f>
        <v>0</v>
      </c>
      <c r="N169" s="344">
        <f t="shared" si="171"/>
        <v>0</v>
      </c>
      <c r="X169" s="51"/>
      <c r="Y169" s="51"/>
      <c r="Z169" s="51"/>
    </row>
    <row r="170" spans="1:26" ht="15.75" thickBot="1" x14ac:dyDescent="0.3">
      <c r="A170" s="563"/>
      <c r="B170" s="564"/>
      <c r="C170" s="235" t="s">
        <v>146</v>
      </c>
      <c r="D170" s="341"/>
      <c r="E170" s="341"/>
      <c r="F170" s="341"/>
      <c r="G170" s="340"/>
      <c r="H170" s="341"/>
      <c r="I170" s="342">
        <f t="shared" ref="I170" si="221">IFERROR((((E170*F170*(IF(G170="Conventional", 20.9,14.1))+(((24-E170)*F170)+(24*(365-F170)))*SUMPRODUCT(--($C170=$T$18:$V$18)*--($G170=$S$19:$S$26)*--($H170=$R$19:$R$26)*($T$19:$V$26)))*D170)/1000),"")</f>
        <v>0</v>
      </c>
      <c r="J170" s="343">
        <f t="shared" si="169"/>
        <v>0</v>
      </c>
      <c r="K170" s="342">
        <f t="shared" ref="K170" si="222">IF(G170="ENERGYSTAR",0,I170-(D170*((E170*F170*$V$19)+((((24-E170)*F170)+24*(365-F170))*$V$21))/1000))</f>
        <v>0</v>
      </c>
      <c r="L170" s="343">
        <f t="shared" si="170"/>
        <v>0</v>
      </c>
      <c r="M170" s="342">
        <f t="shared" ref="M170" si="223">I170-(D170*((F170*E170*$V$23)+((((24-E170)*F170)+(365-F170)*24)*$V$25))/1000)</f>
        <v>0</v>
      </c>
      <c r="N170" s="344">
        <f t="shared" si="171"/>
        <v>0</v>
      </c>
    </row>
    <row r="172" spans="1:26" x14ac:dyDescent="0.25">
      <c r="A172" s="480" t="s">
        <v>134</v>
      </c>
      <c r="B172" s="480"/>
      <c r="C172" s="480"/>
      <c r="D172" s="480"/>
      <c r="E172" s="480"/>
      <c r="F172" s="355"/>
    </row>
  </sheetData>
  <sheetProtection algorithmName="SHA-512" hashValue="amjcUHc2dzQIisq1VHLgusn4ZguNyGEso4czS22PBVWreHaLFZUPhqsGfmKt9Ih69Tpk/PoUzSiFe3nmDKcyoQ==" saltValue="x00eFRBkZNAYsC1Q+QT4TQ==" spinCount="100000" sheet="1" objects="1" scenarios="1" selectLockedCells="1"/>
  <mergeCells count="64">
    <mergeCell ref="A41:E41"/>
    <mergeCell ref="B17:C17"/>
    <mergeCell ref="A19:A21"/>
    <mergeCell ref="B19:B21"/>
    <mergeCell ref="A22:A24"/>
    <mergeCell ref="B22:B24"/>
    <mergeCell ref="A34:A36"/>
    <mergeCell ref="B34:B36"/>
    <mergeCell ref="A37:A39"/>
    <mergeCell ref="B37:B39"/>
    <mergeCell ref="A25:A27"/>
    <mergeCell ref="B25:B27"/>
    <mergeCell ref="A28:A30"/>
    <mergeCell ref="B28:B30"/>
    <mergeCell ref="A31:A33"/>
    <mergeCell ref="B31:B33"/>
    <mergeCell ref="B62:C62"/>
    <mergeCell ref="A64:A66"/>
    <mergeCell ref="B64:B66"/>
    <mergeCell ref="A67:A69"/>
    <mergeCell ref="B67:B69"/>
    <mergeCell ref="A70:A72"/>
    <mergeCell ref="B70:B72"/>
    <mergeCell ref="A73:A75"/>
    <mergeCell ref="B73:B75"/>
    <mergeCell ref="A76:A78"/>
    <mergeCell ref="B76:B78"/>
    <mergeCell ref="A79:A81"/>
    <mergeCell ref="B79:B81"/>
    <mergeCell ref="A82:A84"/>
    <mergeCell ref="B82:B84"/>
    <mergeCell ref="A86:E86"/>
    <mergeCell ref="B105:C105"/>
    <mergeCell ref="A107:A109"/>
    <mergeCell ref="B107:B109"/>
    <mergeCell ref="A110:A112"/>
    <mergeCell ref="B110:B112"/>
    <mergeCell ref="A113:A115"/>
    <mergeCell ref="B113:B115"/>
    <mergeCell ref="A116:A118"/>
    <mergeCell ref="B116:B118"/>
    <mergeCell ref="A119:A121"/>
    <mergeCell ref="B119:B121"/>
    <mergeCell ref="A122:A124"/>
    <mergeCell ref="B122:B124"/>
    <mergeCell ref="A125:A127"/>
    <mergeCell ref="B125:B127"/>
    <mergeCell ref="A129:E129"/>
    <mergeCell ref="B148:C148"/>
    <mergeCell ref="A150:A152"/>
    <mergeCell ref="B150:B152"/>
    <mergeCell ref="A153:A155"/>
    <mergeCell ref="B153:B155"/>
    <mergeCell ref="A156:A158"/>
    <mergeCell ref="B156:B158"/>
    <mergeCell ref="A159:A161"/>
    <mergeCell ref="B159:B161"/>
    <mergeCell ref="A162:A164"/>
    <mergeCell ref="B162:B164"/>
    <mergeCell ref="A165:A167"/>
    <mergeCell ref="B165:B167"/>
    <mergeCell ref="A168:A170"/>
    <mergeCell ref="B168:B170"/>
    <mergeCell ref="A172:E172"/>
  </mergeCells>
  <dataValidations count="2">
    <dataValidation type="list" allowBlank="1" showInputMessage="1" showErrorMessage="1" sqref="G19:G39 G64:G84 G107:G127 G150:G170">
      <formula1>$S$22:$S$23</formula1>
    </dataValidation>
    <dataValidation type="list" allowBlank="1" showInputMessage="1" showErrorMessage="1" sqref="H19:H39 H64:H84 H107:H127 H150:H170">
      <formula1>$R$19:$R$22</formula1>
    </dataValidation>
  </dataValidations>
  <hyperlinks>
    <hyperlink ref="A41:E41" location="'Assumptions and Methodology'!A36" display="For Sources and Assumptions please click here"/>
    <hyperlink ref="A86:E86" location="'Assumptions and Methodology'!A36" display="For Sources and Assumptions please click here"/>
    <hyperlink ref="A129:E129" location="'Assumptions and Methodology'!A36" display="For Sources and Assumptions please click here"/>
    <hyperlink ref="A172:E172" location="'Assumptions and Methodology'!A36" display="For Sources and Assumptions please click here"/>
  </hyperlinks>
  <pageMargins left="0.7" right="0.7" top="0.75" bottom="0.75" header="0.3" footer="0.3"/>
  <pageSetup scale="68" orientation="landscape" r:id="rId1"/>
  <headerFooter>
    <oddHeader>&amp;CCOMPUTER POWER MANAGEMENT WORKSHEET</oddHeader>
  </headerFooter>
  <colBreaks count="1" manualBreakCount="1">
    <brk id="15" max="41" man="1"/>
  </colBreaks>
  <ignoredErrors>
    <ignoredError sqref="M20:M3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7"/>
  <sheetViews>
    <sheetView showGridLines="0" view="pageLayout" zoomScale="80" zoomScaleNormal="150" zoomScaleSheetLayoutView="140" zoomScalePageLayoutView="80" workbookViewId="0">
      <selection activeCell="B10" sqref="B10"/>
    </sheetView>
  </sheetViews>
  <sheetFormatPr defaultRowHeight="15" x14ac:dyDescent="0.25"/>
  <cols>
    <col min="1" max="1" width="3.140625" customWidth="1"/>
    <col min="2" max="2" width="10.5703125" customWidth="1"/>
    <col min="3" max="3" width="9.140625" customWidth="1"/>
    <col min="4" max="4" width="6.7109375" customWidth="1"/>
    <col min="5" max="5" width="6.42578125" customWidth="1"/>
    <col min="6" max="6" width="6.5703125" customWidth="1"/>
    <col min="7" max="7" width="8.42578125" customWidth="1"/>
    <col min="8" max="8" width="15" customWidth="1"/>
    <col min="9" max="9" width="11.7109375" customWidth="1"/>
    <col min="10" max="10" width="9.42578125" customWidth="1"/>
    <col min="12" max="12" width="9.42578125" customWidth="1"/>
    <col min="13" max="13" width="22.42578125" customWidth="1"/>
    <col min="14" max="14" width="28.42578125" customWidth="1"/>
    <col min="15" max="15" width="5.7109375" customWidth="1"/>
  </cols>
  <sheetData>
    <row r="1" spans="1:14" ht="43.35" customHeight="1" x14ac:dyDescent="0.4">
      <c r="B1" s="78" t="s">
        <v>56</v>
      </c>
      <c r="N1" s="319"/>
    </row>
    <row r="2" spans="1:14" ht="43.35" customHeight="1" x14ac:dyDescent="0.3">
      <c r="B2" s="247" t="s">
        <v>57</v>
      </c>
      <c r="N2" s="319"/>
    </row>
    <row r="3" spans="1:14" ht="19.5" customHeight="1" thickBot="1" x14ac:dyDescent="0.3">
      <c r="N3" s="319"/>
    </row>
    <row r="4" spans="1:14" ht="43.35" customHeight="1" thickBot="1" x14ac:dyDescent="0.3">
      <c r="A4" s="575" t="s">
        <v>15</v>
      </c>
      <c r="B4" s="577" t="s">
        <v>61</v>
      </c>
      <c r="C4" s="570" t="s">
        <v>62</v>
      </c>
      <c r="D4" s="579" t="s">
        <v>270</v>
      </c>
      <c r="E4" s="580"/>
      <c r="F4" s="580"/>
      <c r="G4" s="581"/>
      <c r="H4" s="570" t="s">
        <v>63</v>
      </c>
      <c r="I4" s="570" t="s">
        <v>184</v>
      </c>
      <c r="J4" s="570" t="s">
        <v>186</v>
      </c>
      <c r="K4" s="570" t="s">
        <v>65</v>
      </c>
      <c r="L4" s="570" t="s">
        <v>185</v>
      </c>
      <c r="M4" s="570" t="s">
        <v>64</v>
      </c>
      <c r="N4" s="572" t="s">
        <v>188</v>
      </c>
    </row>
    <row r="5" spans="1:14" ht="43.35" customHeight="1" thickBot="1" x14ac:dyDescent="0.3">
      <c r="A5" s="576"/>
      <c r="B5" s="578"/>
      <c r="C5" s="571"/>
      <c r="D5" s="452">
        <v>1</v>
      </c>
      <c r="E5" s="452">
        <v>2</v>
      </c>
      <c r="F5" s="452">
        <v>3</v>
      </c>
      <c r="G5" s="452" t="s">
        <v>271</v>
      </c>
      <c r="H5" s="571"/>
      <c r="I5" s="571"/>
      <c r="J5" s="571"/>
      <c r="K5" s="571"/>
      <c r="L5" s="571"/>
      <c r="M5" s="571"/>
      <c r="N5" s="573"/>
    </row>
    <row r="6" spans="1:14" ht="46.7" customHeight="1" x14ac:dyDescent="0.25">
      <c r="A6" s="453">
        <v>1</v>
      </c>
      <c r="B6" s="454" t="s">
        <v>66</v>
      </c>
      <c r="C6" s="349">
        <v>0.38</v>
      </c>
      <c r="D6" s="455">
        <v>74</v>
      </c>
      <c r="E6" s="455">
        <v>75</v>
      </c>
      <c r="F6" s="455">
        <v>70</v>
      </c>
      <c r="G6" s="350">
        <v>73</v>
      </c>
      <c r="H6" s="350" t="s">
        <v>67</v>
      </c>
      <c r="I6" s="350" t="s">
        <v>68</v>
      </c>
      <c r="J6" s="350" t="s">
        <v>69</v>
      </c>
      <c r="K6" s="350">
        <v>8</v>
      </c>
      <c r="L6" s="350" t="s">
        <v>70</v>
      </c>
      <c r="M6" s="350" t="s">
        <v>71</v>
      </c>
      <c r="N6" s="351" t="s">
        <v>189</v>
      </c>
    </row>
    <row r="7" spans="1:14" ht="50.25" customHeight="1" x14ac:dyDescent="0.25">
      <c r="A7" s="453">
        <v>2</v>
      </c>
      <c r="B7" s="456"/>
      <c r="C7" s="370"/>
      <c r="D7" s="370"/>
      <c r="E7" s="370"/>
      <c r="F7" s="370"/>
      <c r="G7" s="352"/>
      <c r="H7" s="352"/>
      <c r="I7" s="352"/>
      <c r="J7" s="352"/>
      <c r="K7" s="352"/>
      <c r="L7" s="352"/>
      <c r="M7" s="352"/>
      <c r="N7" s="353"/>
    </row>
    <row r="8" spans="1:14" ht="50.25" customHeight="1" x14ac:dyDescent="0.25">
      <c r="A8" s="453">
        <v>3</v>
      </c>
      <c r="B8" s="456"/>
      <c r="C8" s="352"/>
      <c r="D8" s="352"/>
      <c r="E8" s="352"/>
      <c r="F8" s="352"/>
      <c r="G8" s="352"/>
      <c r="H8" s="352"/>
      <c r="I8" s="352"/>
      <c r="J8" s="352"/>
      <c r="K8" s="352"/>
      <c r="L8" s="352"/>
      <c r="M8" s="352"/>
      <c r="N8" s="353"/>
    </row>
    <row r="9" spans="1:14" ht="50.25" customHeight="1" x14ac:dyDescent="0.25">
      <c r="A9" s="453">
        <v>4</v>
      </c>
      <c r="B9" s="456"/>
      <c r="C9" s="370"/>
      <c r="D9" s="370"/>
      <c r="E9" s="370"/>
      <c r="F9" s="370"/>
      <c r="G9" s="352"/>
      <c r="H9" s="352"/>
      <c r="I9" s="352"/>
      <c r="J9" s="352"/>
      <c r="K9" s="352"/>
      <c r="L9" s="352"/>
      <c r="M9" s="352"/>
      <c r="N9" s="353"/>
    </row>
    <row r="10" spans="1:14" ht="50.25" customHeight="1" x14ac:dyDescent="0.25">
      <c r="A10" s="453">
        <v>5</v>
      </c>
      <c r="B10" s="456"/>
      <c r="C10" s="352"/>
      <c r="D10" s="352"/>
      <c r="E10" s="352"/>
      <c r="F10" s="352"/>
      <c r="G10" s="352"/>
      <c r="H10" s="352"/>
      <c r="I10" s="352"/>
      <c r="J10" s="352"/>
      <c r="K10" s="352"/>
      <c r="L10" s="352"/>
      <c r="M10" s="352"/>
      <c r="N10" s="353"/>
    </row>
    <row r="11" spans="1:14" ht="50.25" customHeight="1" x14ac:dyDescent="0.25">
      <c r="A11" s="453">
        <v>6</v>
      </c>
      <c r="B11" s="456"/>
      <c r="C11" s="352"/>
      <c r="D11" s="352"/>
      <c r="E11" s="352"/>
      <c r="F11" s="352"/>
      <c r="G11" s="352"/>
      <c r="H11" s="352"/>
      <c r="I11" s="352"/>
      <c r="J11" s="352"/>
      <c r="K11" s="352"/>
      <c r="L11" s="352"/>
      <c r="M11" s="352"/>
      <c r="N11" s="353"/>
    </row>
    <row r="12" spans="1:14" ht="50.25" customHeight="1" x14ac:dyDescent="0.25">
      <c r="A12" s="453">
        <v>7</v>
      </c>
      <c r="B12" s="456"/>
      <c r="C12" s="352"/>
      <c r="D12" s="352"/>
      <c r="E12" s="352"/>
      <c r="F12" s="352"/>
      <c r="G12" s="352"/>
      <c r="H12" s="352"/>
      <c r="I12" s="352"/>
      <c r="J12" s="352"/>
      <c r="K12" s="352"/>
      <c r="L12" s="352"/>
      <c r="M12" s="352"/>
      <c r="N12" s="353"/>
    </row>
    <row r="13" spans="1:14" ht="50.25" customHeight="1" x14ac:dyDescent="0.25">
      <c r="A13" s="453">
        <v>8</v>
      </c>
      <c r="B13" s="456"/>
      <c r="C13" s="352"/>
      <c r="D13" s="352"/>
      <c r="E13" s="352"/>
      <c r="F13" s="352"/>
      <c r="G13" s="352"/>
      <c r="H13" s="352"/>
      <c r="I13" s="352"/>
      <c r="J13" s="352"/>
      <c r="K13" s="352"/>
      <c r="L13" s="352"/>
      <c r="M13" s="352"/>
      <c r="N13" s="353"/>
    </row>
    <row r="14" spans="1:14" ht="50.25" customHeight="1" x14ac:dyDescent="0.25">
      <c r="A14" s="453">
        <v>9</v>
      </c>
      <c r="B14" s="456"/>
      <c r="C14" s="352"/>
      <c r="D14" s="352"/>
      <c r="E14" s="352"/>
      <c r="F14" s="352"/>
      <c r="G14" s="352"/>
      <c r="H14" s="352"/>
      <c r="I14" s="352"/>
      <c r="J14" s="352"/>
      <c r="K14" s="352"/>
      <c r="L14" s="352"/>
      <c r="M14" s="352"/>
      <c r="N14" s="353"/>
    </row>
    <row r="15" spans="1:14" ht="50.25" customHeight="1" thickBot="1" x14ac:dyDescent="0.3">
      <c r="A15" s="457">
        <v>10</v>
      </c>
      <c r="B15" s="456"/>
      <c r="C15" s="352"/>
      <c r="D15" s="352"/>
      <c r="E15" s="352"/>
      <c r="F15" s="352"/>
      <c r="G15" s="352"/>
      <c r="H15" s="352"/>
      <c r="I15" s="352"/>
      <c r="J15" s="352"/>
      <c r="K15" s="352"/>
      <c r="L15" s="352"/>
      <c r="M15" s="352"/>
      <c r="N15" s="353"/>
    </row>
    <row r="16" spans="1:14" ht="43.35" customHeight="1" x14ac:dyDescent="0.25">
      <c r="B16" s="574" t="s">
        <v>90</v>
      </c>
      <c r="C16" s="574"/>
      <c r="D16" s="574"/>
      <c r="E16" s="574"/>
      <c r="F16" s="574"/>
      <c r="G16" s="574"/>
      <c r="H16" s="574"/>
    </row>
    <row r="17" spans="1:14" ht="43.35" customHeight="1" x14ac:dyDescent="0.4">
      <c r="B17" s="78" t="s">
        <v>56</v>
      </c>
      <c r="N17" s="319"/>
    </row>
    <row r="18" spans="1:14" ht="43.35" customHeight="1" x14ac:dyDescent="0.3">
      <c r="B18" s="247" t="s">
        <v>57</v>
      </c>
      <c r="N18" s="319"/>
    </row>
    <row r="19" spans="1:14" ht="24" customHeight="1" thickBot="1" x14ac:dyDescent="0.3">
      <c r="N19" s="319"/>
    </row>
    <row r="20" spans="1:14" ht="43.35" customHeight="1" thickBot="1" x14ac:dyDescent="0.3">
      <c r="A20" s="575" t="s">
        <v>15</v>
      </c>
      <c r="B20" s="577" t="s">
        <v>61</v>
      </c>
      <c r="C20" s="570" t="s">
        <v>62</v>
      </c>
      <c r="D20" s="579" t="s">
        <v>270</v>
      </c>
      <c r="E20" s="580"/>
      <c r="F20" s="580"/>
      <c r="G20" s="581"/>
      <c r="H20" s="570" t="s">
        <v>63</v>
      </c>
      <c r="I20" s="570" t="s">
        <v>184</v>
      </c>
      <c r="J20" s="570" t="s">
        <v>186</v>
      </c>
      <c r="K20" s="570" t="s">
        <v>65</v>
      </c>
      <c r="L20" s="570" t="s">
        <v>185</v>
      </c>
      <c r="M20" s="570" t="s">
        <v>64</v>
      </c>
      <c r="N20" s="572" t="s">
        <v>188</v>
      </c>
    </row>
    <row r="21" spans="1:14" ht="43.35" customHeight="1" thickBot="1" x14ac:dyDescent="0.3">
      <c r="A21" s="576"/>
      <c r="B21" s="578"/>
      <c r="C21" s="571"/>
      <c r="D21" s="452">
        <v>1</v>
      </c>
      <c r="E21" s="452">
        <v>2</v>
      </c>
      <c r="F21" s="452">
        <v>3</v>
      </c>
      <c r="G21" s="452" t="s">
        <v>271</v>
      </c>
      <c r="H21" s="571"/>
      <c r="I21" s="571"/>
      <c r="J21" s="571"/>
      <c r="K21" s="571"/>
      <c r="L21" s="571"/>
      <c r="M21" s="571"/>
      <c r="N21" s="573"/>
    </row>
    <row r="22" spans="1:14" ht="43.35" customHeight="1" x14ac:dyDescent="0.25">
      <c r="A22" s="453">
        <v>1</v>
      </c>
      <c r="B22" s="454" t="s">
        <v>66</v>
      </c>
      <c r="C22" s="349">
        <v>0.38</v>
      </c>
      <c r="D22" s="455">
        <v>74</v>
      </c>
      <c r="E22" s="455">
        <v>75</v>
      </c>
      <c r="F22" s="455">
        <v>70</v>
      </c>
      <c r="G22" s="350">
        <v>73</v>
      </c>
      <c r="H22" s="350" t="s">
        <v>67</v>
      </c>
      <c r="I22" s="350" t="s">
        <v>68</v>
      </c>
      <c r="J22" s="350" t="s">
        <v>69</v>
      </c>
      <c r="K22" s="350">
        <v>8</v>
      </c>
      <c r="L22" s="350" t="s">
        <v>70</v>
      </c>
      <c r="M22" s="350" t="s">
        <v>71</v>
      </c>
      <c r="N22" s="351" t="s">
        <v>189</v>
      </c>
    </row>
    <row r="23" spans="1:14" ht="50.25" customHeight="1" x14ac:dyDescent="0.25">
      <c r="A23" s="453">
        <v>2</v>
      </c>
      <c r="B23" s="456"/>
      <c r="C23" s="370"/>
      <c r="D23" s="370"/>
      <c r="E23" s="370"/>
      <c r="F23" s="370"/>
      <c r="G23" s="352"/>
      <c r="H23" s="352"/>
      <c r="I23" s="352"/>
      <c r="J23" s="352"/>
      <c r="K23" s="352"/>
      <c r="L23" s="352"/>
      <c r="M23" s="352"/>
      <c r="N23" s="353"/>
    </row>
    <row r="24" spans="1:14" ht="50.25" customHeight="1" x14ac:dyDescent="0.25">
      <c r="A24" s="453">
        <v>3</v>
      </c>
      <c r="B24" s="456"/>
      <c r="C24" s="352"/>
      <c r="D24" s="352"/>
      <c r="E24" s="352"/>
      <c r="F24" s="352"/>
      <c r="G24" s="352"/>
      <c r="H24" s="352"/>
      <c r="I24" s="352"/>
      <c r="J24" s="352"/>
      <c r="K24" s="352"/>
      <c r="L24" s="352"/>
      <c r="M24" s="352"/>
      <c r="N24" s="353"/>
    </row>
    <row r="25" spans="1:14" ht="50.25" customHeight="1" x14ac:dyDescent="0.25">
      <c r="A25" s="453">
        <v>4</v>
      </c>
      <c r="B25" s="456"/>
      <c r="C25" s="370"/>
      <c r="D25" s="370"/>
      <c r="E25" s="370"/>
      <c r="F25" s="370"/>
      <c r="G25" s="352"/>
      <c r="H25" s="352"/>
      <c r="I25" s="352"/>
      <c r="J25" s="352"/>
      <c r="K25" s="352"/>
      <c r="L25" s="352"/>
      <c r="M25" s="352"/>
      <c r="N25" s="353"/>
    </row>
    <row r="26" spans="1:14" ht="50.25" customHeight="1" x14ac:dyDescent="0.25">
      <c r="A26" s="453">
        <v>5</v>
      </c>
      <c r="B26" s="456"/>
      <c r="C26" s="352"/>
      <c r="D26" s="352"/>
      <c r="E26" s="352"/>
      <c r="F26" s="352"/>
      <c r="G26" s="352"/>
      <c r="H26" s="352"/>
      <c r="I26" s="352"/>
      <c r="J26" s="352"/>
      <c r="K26" s="352"/>
      <c r="L26" s="352"/>
      <c r="M26" s="352"/>
      <c r="N26" s="353"/>
    </row>
    <row r="27" spans="1:14" ht="50.25" customHeight="1" x14ac:dyDescent="0.25">
      <c r="A27" s="453">
        <v>6</v>
      </c>
      <c r="B27" s="456"/>
      <c r="C27" s="352"/>
      <c r="D27" s="352"/>
      <c r="E27" s="352"/>
      <c r="F27" s="352"/>
      <c r="G27" s="352"/>
      <c r="H27" s="352"/>
      <c r="I27" s="352"/>
      <c r="J27" s="352"/>
      <c r="K27" s="352"/>
      <c r="L27" s="352"/>
      <c r="M27" s="352"/>
      <c r="N27" s="353"/>
    </row>
    <row r="28" spans="1:14" ht="50.25" customHeight="1" x14ac:dyDescent="0.25">
      <c r="A28" s="453">
        <v>7</v>
      </c>
      <c r="B28" s="456"/>
      <c r="C28" s="352"/>
      <c r="D28" s="352"/>
      <c r="E28" s="352"/>
      <c r="F28" s="352"/>
      <c r="G28" s="352"/>
      <c r="H28" s="352"/>
      <c r="I28" s="352"/>
      <c r="J28" s="352"/>
      <c r="K28" s="352"/>
      <c r="L28" s="352"/>
      <c r="M28" s="352"/>
      <c r="N28" s="353"/>
    </row>
    <row r="29" spans="1:14" ht="50.25" customHeight="1" x14ac:dyDescent="0.25">
      <c r="A29" s="453">
        <v>8</v>
      </c>
      <c r="B29" s="456"/>
      <c r="C29" s="352"/>
      <c r="D29" s="352"/>
      <c r="E29" s="352"/>
      <c r="F29" s="352"/>
      <c r="G29" s="352"/>
      <c r="H29" s="352"/>
      <c r="I29" s="352"/>
      <c r="J29" s="352"/>
      <c r="K29" s="352"/>
      <c r="L29" s="352"/>
      <c r="M29" s="352"/>
      <c r="N29" s="353"/>
    </row>
    <row r="30" spans="1:14" ht="50.25" customHeight="1" x14ac:dyDescent="0.25">
      <c r="A30" s="453">
        <v>9</v>
      </c>
      <c r="B30" s="456"/>
      <c r="C30" s="352"/>
      <c r="D30" s="352"/>
      <c r="E30" s="352"/>
      <c r="F30" s="352"/>
      <c r="G30" s="352"/>
      <c r="H30" s="352"/>
      <c r="I30" s="352"/>
      <c r="J30" s="352"/>
      <c r="K30" s="352"/>
      <c r="L30" s="352"/>
      <c r="M30" s="352"/>
      <c r="N30" s="353"/>
    </row>
    <row r="31" spans="1:14" ht="50.25" customHeight="1" thickBot="1" x14ac:dyDescent="0.3">
      <c r="A31" s="457">
        <v>10</v>
      </c>
      <c r="B31" s="456"/>
      <c r="C31" s="352"/>
      <c r="D31" s="352"/>
      <c r="E31" s="352"/>
      <c r="F31" s="352"/>
      <c r="G31" s="352"/>
      <c r="H31" s="352"/>
      <c r="I31" s="352"/>
      <c r="J31" s="352"/>
      <c r="K31" s="352"/>
      <c r="L31" s="352"/>
      <c r="M31" s="352"/>
      <c r="N31" s="353"/>
    </row>
    <row r="32" spans="1:14" ht="26.25" customHeight="1" x14ac:dyDescent="0.25">
      <c r="B32" s="574" t="s">
        <v>90</v>
      </c>
      <c r="C32" s="574"/>
      <c r="D32" s="574"/>
      <c r="E32" s="574"/>
      <c r="F32" s="574"/>
      <c r="G32" s="574"/>
      <c r="H32" s="574"/>
    </row>
    <row r="33" spans="1:14" ht="43.35" customHeight="1" x14ac:dyDescent="0.25"/>
    <row r="34" spans="1:14" ht="43.35" customHeight="1" x14ac:dyDescent="0.4">
      <c r="B34" s="78" t="s">
        <v>56</v>
      </c>
      <c r="N34" s="319"/>
    </row>
    <row r="35" spans="1:14" ht="43.35" customHeight="1" x14ac:dyDescent="0.3">
      <c r="B35" s="247" t="s">
        <v>57</v>
      </c>
      <c r="N35" s="319"/>
    </row>
    <row r="36" spans="1:14" ht="18" customHeight="1" thickBot="1" x14ac:dyDescent="0.3">
      <c r="N36" s="319"/>
    </row>
    <row r="37" spans="1:14" ht="43.35" customHeight="1" thickBot="1" x14ac:dyDescent="0.3">
      <c r="A37" s="575" t="s">
        <v>15</v>
      </c>
      <c r="B37" s="577" t="s">
        <v>61</v>
      </c>
      <c r="C37" s="570" t="s">
        <v>62</v>
      </c>
      <c r="D37" s="579" t="s">
        <v>270</v>
      </c>
      <c r="E37" s="580"/>
      <c r="F37" s="580"/>
      <c r="G37" s="581"/>
      <c r="H37" s="570" t="s">
        <v>63</v>
      </c>
      <c r="I37" s="570" t="s">
        <v>184</v>
      </c>
      <c r="J37" s="570" t="s">
        <v>186</v>
      </c>
      <c r="K37" s="570" t="s">
        <v>65</v>
      </c>
      <c r="L37" s="570" t="s">
        <v>185</v>
      </c>
      <c r="M37" s="570" t="s">
        <v>64</v>
      </c>
      <c r="N37" s="572" t="s">
        <v>188</v>
      </c>
    </row>
    <row r="38" spans="1:14" ht="43.35" customHeight="1" thickBot="1" x14ac:dyDescent="0.3">
      <c r="A38" s="576"/>
      <c r="B38" s="578"/>
      <c r="C38" s="571"/>
      <c r="D38" s="452">
        <v>1</v>
      </c>
      <c r="E38" s="452">
        <v>2</v>
      </c>
      <c r="F38" s="452">
        <v>3</v>
      </c>
      <c r="G38" s="452" t="s">
        <v>271</v>
      </c>
      <c r="H38" s="571"/>
      <c r="I38" s="571"/>
      <c r="J38" s="571"/>
      <c r="K38" s="571"/>
      <c r="L38" s="571"/>
      <c r="M38" s="571"/>
      <c r="N38" s="573"/>
    </row>
    <row r="39" spans="1:14" ht="43.35" customHeight="1" x14ac:dyDescent="0.25">
      <c r="A39" s="453">
        <v>1</v>
      </c>
      <c r="B39" s="454" t="s">
        <v>66</v>
      </c>
      <c r="C39" s="349">
        <v>0.38</v>
      </c>
      <c r="D39" s="455">
        <v>74</v>
      </c>
      <c r="E39" s="455">
        <v>75</v>
      </c>
      <c r="F39" s="455">
        <v>70</v>
      </c>
      <c r="G39" s="350">
        <v>73</v>
      </c>
      <c r="H39" s="350" t="s">
        <v>67</v>
      </c>
      <c r="I39" s="350" t="s">
        <v>68</v>
      </c>
      <c r="J39" s="350" t="s">
        <v>69</v>
      </c>
      <c r="K39" s="350">
        <v>8</v>
      </c>
      <c r="L39" s="350" t="s">
        <v>70</v>
      </c>
      <c r="M39" s="350" t="s">
        <v>71</v>
      </c>
      <c r="N39" s="351" t="s">
        <v>189</v>
      </c>
    </row>
    <row r="40" spans="1:14" ht="50.25" customHeight="1" x14ac:dyDescent="0.25">
      <c r="A40" s="453">
        <v>2</v>
      </c>
      <c r="B40" s="456"/>
      <c r="C40" s="370"/>
      <c r="D40" s="370"/>
      <c r="E40" s="370"/>
      <c r="F40" s="370"/>
      <c r="G40" s="352"/>
      <c r="H40" s="352"/>
      <c r="I40" s="352"/>
      <c r="J40" s="352"/>
      <c r="K40" s="352"/>
      <c r="L40" s="352"/>
      <c r="M40" s="352"/>
      <c r="N40" s="353"/>
    </row>
    <row r="41" spans="1:14" ht="50.25" customHeight="1" x14ac:dyDescent="0.25">
      <c r="A41" s="453">
        <v>3</v>
      </c>
      <c r="B41" s="456"/>
      <c r="C41" s="352"/>
      <c r="D41" s="352"/>
      <c r="E41" s="352"/>
      <c r="F41" s="352"/>
      <c r="G41" s="352"/>
      <c r="H41" s="352"/>
      <c r="I41" s="352"/>
      <c r="J41" s="352"/>
      <c r="K41" s="352"/>
      <c r="L41" s="352"/>
      <c r="M41" s="352"/>
      <c r="N41" s="353"/>
    </row>
    <row r="42" spans="1:14" ht="50.25" customHeight="1" x14ac:dyDescent="0.25">
      <c r="A42" s="453">
        <v>4</v>
      </c>
      <c r="B42" s="456"/>
      <c r="C42" s="370"/>
      <c r="D42" s="370"/>
      <c r="E42" s="370"/>
      <c r="F42" s="370"/>
      <c r="G42" s="352"/>
      <c r="H42" s="352"/>
      <c r="I42" s="352"/>
      <c r="J42" s="352"/>
      <c r="K42" s="352"/>
      <c r="L42" s="352"/>
      <c r="M42" s="352"/>
      <c r="N42" s="353"/>
    </row>
    <row r="43" spans="1:14" ht="50.25" customHeight="1" x14ac:dyDescent="0.25">
      <c r="A43" s="453">
        <v>5</v>
      </c>
      <c r="B43" s="456"/>
      <c r="C43" s="352"/>
      <c r="D43" s="352"/>
      <c r="E43" s="352"/>
      <c r="F43" s="352"/>
      <c r="G43" s="352"/>
      <c r="H43" s="352"/>
      <c r="I43" s="352"/>
      <c r="J43" s="352"/>
      <c r="K43" s="352"/>
      <c r="L43" s="352"/>
      <c r="M43" s="352"/>
      <c r="N43" s="353"/>
    </row>
    <row r="44" spans="1:14" ht="50.25" customHeight="1" x14ac:dyDescent="0.25">
      <c r="A44" s="453">
        <v>6</v>
      </c>
      <c r="B44" s="456"/>
      <c r="C44" s="352"/>
      <c r="D44" s="352"/>
      <c r="E44" s="352"/>
      <c r="F44" s="352"/>
      <c r="G44" s="352"/>
      <c r="H44" s="352"/>
      <c r="I44" s="352"/>
      <c r="J44" s="352"/>
      <c r="K44" s="352"/>
      <c r="L44" s="352"/>
      <c r="M44" s="352"/>
      <c r="N44" s="353"/>
    </row>
    <row r="45" spans="1:14" ht="50.25" customHeight="1" x14ac:dyDescent="0.25">
      <c r="A45" s="453">
        <v>7</v>
      </c>
      <c r="B45" s="456"/>
      <c r="C45" s="352"/>
      <c r="D45" s="352"/>
      <c r="E45" s="352"/>
      <c r="F45" s="352"/>
      <c r="G45" s="352"/>
      <c r="H45" s="352"/>
      <c r="I45" s="352"/>
      <c r="J45" s="352"/>
      <c r="K45" s="352"/>
      <c r="L45" s="352"/>
      <c r="M45" s="352"/>
      <c r="N45" s="353"/>
    </row>
    <row r="46" spans="1:14" ht="50.25" customHeight="1" x14ac:dyDescent="0.25">
      <c r="A46" s="453">
        <v>8</v>
      </c>
      <c r="B46" s="456"/>
      <c r="C46" s="352"/>
      <c r="D46" s="352"/>
      <c r="E46" s="352"/>
      <c r="F46" s="352"/>
      <c r="G46" s="352"/>
      <c r="H46" s="352"/>
      <c r="I46" s="352"/>
      <c r="J46" s="352"/>
      <c r="K46" s="352"/>
      <c r="L46" s="352"/>
      <c r="M46" s="352"/>
      <c r="N46" s="353"/>
    </row>
    <row r="47" spans="1:14" ht="50.25" customHeight="1" x14ac:dyDescent="0.25">
      <c r="A47" s="453">
        <v>9</v>
      </c>
      <c r="B47" s="456"/>
      <c r="C47" s="352"/>
      <c r="D47" s="352"/>
      <c r="E47" s="352"/>
      <c r="F47" s="352"/>
      <c r="G47" s="352"/>
      <c r="H47" s="352"/>
      <c r="I47" s="352"/>
      <c r="J47" s="352"/>
      <c r="K47" s="352"/>
      <c r="L47" s="352"/>
      <c r="M47" s="352"/>
      <c r="N47" s="353"/>
    </row>
    <row r="48" spans="1:14" ht="50.25" customHeight="1" thickBot="1" x14ac:dyDescent="0.3">
      <c r="A48" s="457">
        <v>10</v>
      </c>
      <c r="B48" s="456"/>
      <c r="C48" s="352"/>
      <c r="D48" s="352"/>
      <c r="E48" s="352"/>
      <c r="F48" s="352"/>
      <c r="G48" s="352"/>
      <c r="H48" s="352"/>
      <c r="I48" s="352"/>
      <c r="J48" s="352"/>
      <c r="K48" s="352"/>
      <c r="L48" s="352"/>
      <c r="M48" s="352"/>
      <c r="N48" s="353"/>
    </row>
    <row r="49" spans="1:14" ht="21.75" customHeight="1" x14ac:dyDescent="0.25">
      <c r="B49" s="574" t="s">
        <v>90</v>
      </c>
      <c r="C49" s="574"/>
      <c r="D49" s="574"/>
      <c r="E49" s="574"/>
      <c r="F49" s="574"/>
      <c r="G49" s="574"/>
      <c r="H49" s="574"/>
    </row>
    <row r="50" spans="1:14" ht="43.35" customHeight="1" x14ac:dyDescent="0.25"/>
    <row r="51" spans="1:14" ht="43.35" customHeight="1" x14ac:dyDescent="0.4">
      <c r="B51" s="78" t="s">
        <v>56</v>
      </c>
      <c r="N51" s="319"/>
    </row>
    <row r="52" spans="1:14" ht="43.35" customHeight="1" x14ac:dyDescent="0.3">
      <c r="B52" s="247" t="s">
        <v>57</v>
      </c>
      <c r="N52" s="319"/>
    </row>
    <row r="53" spans="1:14" ht="16.5" customHeight="1" thickBot="1" x14ac:dyDescent="0.3">
      <c r="N53" s="319"/>
    </row>
    <row r="54" spans="1:14" ht="43.35" customHeight="1" thickBot="1" x14ac:dyDescent="0.3">
      <c r="A54" s="575" t="s">
        <v>15</v>
      </c>
      <c r="B54" s="577" t="s">
        <v>61</v>
      </c>
      <c r="C54" s="570" t="s">
        <v>62</v>
      </c>
      <c r="D54" s="579" t="s">
        <v>270</v>
      </c>
      <c r="E54" s="580"/>
      <c r="F54" s="580"/>
      <c r="G54" s="581"/>
      <c r="H54" s="570" t="s">
        <v>63</v>
      </c>
      <c r="I54" s="570" t="s">
        <v>184</v>
      </c>
      <c r="J54" s="570" t="s">
        <v>186</v>
      </c>
      <c r="K54" s="570" t="s">
        <v>65</v>
      </c>
      <c r="L54" s="570" t="s">
        <v>185</v>
      </c>
      <c r="M54" s="570" t="s">
        <v>64</v>
      </c>
      <c r="N54" s="572" t="s">
        <v>188</v>
      </c>
    </row>
    <row r="55" spans="1:14" ht="43.35" customHeight="1" thickBot="1" x14ac:dyDescent="0.3">
      <c r="A55" s="576"/>
      <c r="B55" s="578"/>
      <c r="C55" s="571"/>
      <c r="D55" s="452">
        <v>1</v>
      </c>
      <c r="E55" s="452">
        <v>2</v>
      </c>
      <c r="F55" s="452">
        <v>3</v>
      </c>
      <c r="G55" s="452" t="s">
        <v>271</v>
      </c>
      <c r="H55" s="571"/>
      <c r="I55" s="571"/>
      <c r="J55" s="571"/>
      <c r="K55" s="571"/>
      <c r="L55" s="571"/>
      <c r="M55" s="571"/>
      <c r="N55" s="573"/>
    </row>
    <row r="56" spans="1:14" ht="43.35" customHeight="1" x14ac:dyDescent="0.25">
      <c r="A56" s="453">
        <v>1</v>
      </c>
      <c r="B56" s="454" t="s">
        <v>66</v>
      </c>
      <c r="C56" s="349">
        <v>0.38</v>
      </c>
      <c r="D56" s="455">
        <v>74</v>
      </c>
      <c r="E56" s="455">
        <v>75</v>
      </c>
      <c r="F56" s="455">
        <v>70</v>
      </c>
      <c r="G56" s="350">
        <v>73</v>
      </c>
      <c r="H56" s="350" t="s">
        <v>67</v>
      </c>
      <c r="I56" s="350" t="s">
        <v>68</v>
      </c>
      <c r="J56" s="350" t="s">
        <v>69</v>
      </c>
      <c r="K56" s="350">
        <v>8</v>
      </c>
      <c r="L56" s="350" t="s">
        <v>70</v>
      </c>
      <c r="M56" s="350" t="s">
        <v>71</v>
      </c>
      <c r="N56" s="351" t="s">
        <v>189</v>
      </c>
    </row>
    <row r="57" spans="1:14" ht="50.25" customHeight="1" x14ac:dyDescent="0.25">
      <c r="A57" s="453">
        <v>2</v>
      </c>
      <c r="B57" s="456"/>
      <c r="C57" s="370"/>
      <c r="D57" s="370"/>
      <c r="E57" s="370"/>
      <c r="F57" s="370"/>
      <c r="G57" s="352"/>
      <c r="H57" s="352"/>
      <c r="I57" s="352"/>
      <c r="J57" s="352"/>
      <c r="K57" s="352"/>
      <c r="L57" s="352"/>
      <c r="M57" s="352"/>
      <c r="N57" s="353"/>
    </row>
    <row r="58" spans="1:14" ht="50.25" customHeight="1" x14ac:dyDescent="0.25">
      <c r="A58" s="453">
        <v>3</v>
      </c>
      <c r="B58" s="456"/>
      <c r="C58" s="352"/>
      <c r="D58" s="352"/>
      <c r="E58" s="352"/>
      <c r="F58" s="352"/>
      <c r="G58" s="352"/>
      <c r="H58" s="352"/>
      <c r="I58" s="352"/>
      <c r="J58" s="352"/>
      <c r="K58" s="352"/>
      <c r="L58" s="352"/>
      <c r="M58" s="352"/>
      <c r="N58" s="353"/>
    </row>
    <row r="59" spans="1:14" ht="50.25" customHeight="1" x14ac:dyDescent="0.25">
      <c r="A59" s="453">
        <v>4</v>
      </c>
      <c r="B59" s="456"/>
      <c r="C59" s="370"/>
      <c r="D59" s="370"/>
      <c r="E59" s="370"/>
      <c r="F59" s="370"/>
      <c r="G59" s="352"/>
      <c r="H59" s="352"/>
      <c r="I59" s="352"/>
      <c r="J59" s="352"/>
      <c r="K59" s="352"/>
      <c r="L59" s="352"/>
      <c r="M59" s="352"/>
      <c r="N59" s="353"/>
    </row>
    <row r="60" spans="1:14" ht="50.25" customHeight="1" x14ac:dyDescent="0.25">
      <c r="A60" s="453">
        <v>5</v>
      </c>
      <c r="B60" s="456"/>
      <c r="C60" s="352"/>
      <c r="D60" s="352"/>
      <c r="E60" s="352"/>
      <c r="F60" s="352"/>
      <c r="G60" s="352"/>
      <c r="H60" s="352"/>
      <c r="I60" s="352"/>
      <c r="J60" s="352"/>
      <c r="K60" s="352"/>
      <c r="L60" s="352"/>
      <c r="M60" s="352"/>
      <c r="N60" s="353"/>
    </row>
    <row r="61" spans="1:14" ht="50.25" customHeight="1" x14ac:dyDescent="0.25">
      <c r="A61" s="453">
        <v>6</v>
      </c>
      <c r="B61" s="456"/>
      <c r="C61" s="352"/>
      <c r="D61" s="352"/>
      <c r="E61" s="352"/>
      <c r="F61" s="352"/>
      <c r="G61" s="352"/>
      <c r="H61" s="352"/>
      <c r="I61" s="352"/>
      <c r="J61" s="352"/>
      <c r="K61" s="352"/>
      <c r="L61" s="352"/>
      <c r="M61" s="352"/>
      <c r="N61" s="353"/>
    </row>
    <row r="62" spans="1:14" ht="50.25" customHeight="1" x14ac:dyDescent="0.25">
      <c r="A62" s="453">
        <v>7</v>
      </c>
      <c r="B62" s="456"/>
      <c r="C62" s="352"/>
      <c r="D62" s="352"/>
      <c r="E62" s="352"/>
      <c r="F62" s="352"/>
      <c r="G62" s="352"/>
      <c r="H62" s="352"/>
      <c r="I62" s="352"/>
      <c r="J62" s="352"/>
      <c r="K62" s="352"/>
      <c r="L62" s="352"/>
      <c r="M62" s="352"/>
      <c r="N62" s="353"/>
    </row>
    <row r="63" spans="1:14" ht="50.25" customHeight="1" x14ac:dyDescent="0.25">
      <c r="A63" s="453">
        <v>8</v>
      </c>
      <c r="B63" s="456"/>
      <c r="C63" s="352"/>
      <c r="D63" s="352"/>
      <c r="E63" s="352"/>
      <c r="F63" s="352"/>
      <c r="G63" s="352"/>
      <c r="H63" s="352"/>
      <c r="I63" s="352"/>
      <c r="J63" s="352"/>
      <c r="K63" s="352"/>
      <c r="L63" s="352"/>
      <c r="M63" s="352"/>
      <c r="N63" s="353"/>
    </row>
    <row r="64" spans="1:14" ht="50.25" customHeight="1" x14ac:dyDescent="0.25">
      <c r="A64" s="453">
        <v>9</v>
      </c>
      <c r="B64" s="456"/>
      <c r="C64" s="352"/>
      <c r="D64" s="352"/>
      <c r="E64" s="352"/>
      <c r="F64" s="352"/>
      <c r="G64" s="352"/>
      <c r="H64" s="352"/>
      <c r="I64" s="352"/>
      <c r="J64" s="352"/>
      <c r="K64" s="352"/>
      <c r="L64" s="352"/>
      <c r="M64" s="352"/>
      <c r="N64" s="353"/>
    </row>
    <row r="65" spans="1:14" ht="50.25" customHeight="1" thickBot="1" x14ac:dyDescent="0.3">
      <c r="A65" s="457">
        <v>10</v>
      </c>
      <c r="B65" s="456"/>
      <c r="C65" s="352"/>
      <c r="D65" s="352"/>
      <c r="E65" s="352"/>
      <c r="F65" s="352"/>
      <c r="G65" s="352"/>
      <c r="H65" s="352"/>
      <c r="I65" s="352"/>
      <c r="J65" s="352"/>
      <c r="K65" s="352"/>
      <c r="L65" s="352"/>
      <c r="M65" s="352"/>
      <c r="N65" s="353"/>
    </row>
    <row r="66" spans="1:14" ht="28.5" customHeight="1" x14ac:dyDescent="0.25">
      <c r="B66" s="574" t="s">
        <v>90</v>
      </c>
      <c r="C66" s="574"/>
      <c r="D66" s="574"/>
      <c r="E66" s="574"/>
      <c r="F66" s="574"/>
      <c r="G66" s="574"/>
      <c r="H66" s="574"/>
    </row>
    <row r="67" spans="1:14" ht="43.35" customHeight="1" x14ac:dyDescent="0.25"/>
  </sheetData>
  <sheetProtection algorithmName="SHA-512" hashValue="qREiuHZFOAvJDethBKyaVNRBTdBiSG8kJirGOGLcP1Gz2F+jZaljXvcxKjsZO4l22vdwvXy4qRkv3Jhm5qdgYw==" saltValue="Yy0NANcVwg+8ya8zbCfIpA==" spinCount="100000" sheet="1" objects="1" scenarios="1" selectLockedCells="1"/>
  <mergeCells count="48">
    <mergeCell ref="I4:I5"/>
    <mergeCell ref="B16:H16"/>
    <mergeCell ref="A4:A5"/>
    <mergeCell ref="B4:B5"/>
    <mergeCell ref="C4:C5"/>
    <mergeCell ref="D4:G4"/>
    <mergeCell ref="H4:H5"/>
    <mergeCell ref="J4:J5"/>
    <mergeCell ref="K4:K5"/>
    <mergeCell ref="L4:L5"/>
    <mergeCell ref="M4:M5"/>
    <mergeCell ref="N4:N5"/>
    <mergeCell ref="K20:K21"/>
    <mergeCell ref="L20:L21"/>
    <mergeCell ref="M20:M21"/>
    <mergeCell ref="N20:N21"/>
    <mergeCell ref="B32:H32"/>
    <mergeCell ref="B20:B21"/>
    <mergeCell ref="C20:C21"/>
    <mergeCell ref="D20:G20"/>
    <mergeCell ref="H20:H21"/>
    <mergeCell ref="I20:I21"/>
    <mergeCell ref="A37:A38"/>
    <mergeCell ref="B37:B38"/>
    <mergeCell ref="C37:C38"/>
    <mergeCell ref="D37:G37"/>
    <mergeCell ref="J20:J21"/>
    <mergeCell ref="A20:A21"/>
    <mergeCell ref="A54:A55"/>
    <mergeCell ref="B54:B55"/>
    <mergeCell ref="C54:C55"/>
    <mergeCell ref="D54:G54"/>
    <mergeCell ref="H54:H55"/>
    <mergeCell ref="L54:L55"/>
    <mergeCell ref="M54:M55"/>
    <mergeCell ref="N54:N55"/>
    <mergeCell ref="B66:H66"/>
    <mergeCell ref="N37:N38"/>
    <mergeCell ref="B49:H49"/>
    <mergeCell ref="I54:I55"/>
    <mergeCell ref="J54:J55"/>
    <mergeCell ref="K54:K55"/>
    <mergeCell ref="H37:H38"/>
    <mergeCell ref="I37:I38"/>
    <mergeCell ref="J37:J38"/>
    <mergeCell ref="K37:K38"/>
    <mergeCell ref="L37:L38"/>
    <mergeCell ref="M37:M38"/>
  </mergeCells>
  <hyperlinks>
    <hyperlink ref="B16:H16" location="'Assumptions and Methodology'!A47" display="For Sources and Assumptions please click here"/>
    <hyperlink ref="B32:H32" location="'Assumptions and Methodology'!A47" display="For Sources and Assumptions please click here"/>
    <hyperlink ref="B49:H49" location="'Assumptions and Methodology'!A47" display="For Sources and Assumptions please click here"/>
    <hyperlink ref="B66:H66" location="'Assumptions and Methodology'!A47" display="For Sources and Assumptions please click here"/>
  </hyperlinks>
  <pageMargins left="0.7" right="0.7" top="0.25" bottom="0.25" header="0.3" footer="0.3"/>
  <pageSetup scale="78" orientation="landscape" r:id="rId1"/>
  <headerFooter>
    <oddHeader>&amp;CHVAC ANALYSIS WORKSHEET</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L130"/>
  <sheetViews>
    <sheetView showGridLines="0" view="pageBreakPreview" zoomScale="80" zoomScaleNormal="70" zoomScaleSheetLayoutView="80" zoomScalePageLayoutView="80" workbookViewId="0">
      <selection activeCell="C5" sqref="C5:I5"/>
    </sheetView>
  </sheetViews>
  <sheetFormatPr defaultColWidth="8.85546875" defaultRowHeight="15" x14ac:dyDescent="0.25"/>
  <cols>
    <col min="1" max="1" width="4.85546875" customWidth="1"/>
    <col min="2" max="2" width="14.28515625" customWidth="1"/>
    <col min="3" max="3" width="11.42578125" customWidth="1"/>
    <col min="4" max="4" width="10.5703125" customWidth="1"/>
    <col min="5" max="5" width="9.7109375" customWidth="1"/>
    <col min="6" max="6" width="9.85546875" customWidth="1"/>
    <col min="7" max="7" width="8.85546875" customWidth="1"/>
    <col min="8" max="8" width="8.7109375" customWidth="1"/>
    <col min="9" max="10" width="4.7109375" customWidth="1"/>
    <col min="11" max="11" width="5" customWidth="1"/>
    <col min="12" max="12" width="9.7109375" customWidth="1"/>
    <col min="13" max="13" width="12.5703125" customWidth="1"/>
    <col min="14" max="14" width="10.42578125" customWidth="1"/>
    <col min="17" max="17" width="22.7109375" customWidth="1"/>
    <col min="18" max="18" width="8.85546875" customWidth="1"/>
    <col min="20" max="20" width="21.7109375" customWidth="1"/>
    <col min="21" max="21" width="12.28515625" customWidth="1"/>
    <col min="22" max="22" width="13" customWidth="1"/>
    <col min="23" max="23" width="12.28515625" customWidth="1"/>
    <col min="25" max="25" width="11.42578125" customWidth="1"/>
    <col min="26" max="26" width="12.5703125" customWidth="1"/>
    <col min="27" max="27" width="13.28515625" customWidth="1"/>
  </cols>
  <sheetData>
    <row r="1" spans="1:38" ht="21.75" customHeight="1" x14ac:dyDescent="0.4">
      <c r="A1" s="27" t="s">
        <v>273</v>
      </c>
      <c r="B1" s="1"/>
      <c r="C1" s="1"/>
      <c r="D1" s="1"/>
      <c r="E1" s="1"/>
      <c r="F1" s="1"/>
      <c r="G1" s="1"/>
      <c r="M1" s="319"/>
      <c r="O1" s="105"/>
      <c r="P1" s="484" t="s">
        <v>120</v>
      </c>
      <c r="Q1" s="486"/>
      <c r="R1" s="484" t="s">
        <v>248</v>
      </c>
      <c r="S1" s="485"/>
      <c r="T1" s="486"/>
      <c r="V1" s="395"/>
      <c r="W1" s="395"/>
      <c r="X1" s="395"/>
      <c r="Y1" s="395"/>
      <c r="Z1" s="396"/>
      <c r="AA1" s="379"/>
      <c r="AB1" s="209"/>
      <c r="AC1" s="379"/>
      <c r="AD1" s="209"/>
      <c r="AE1" s="209"/>
      <c r="AF1" s="209"/>
      <c r="AG1" s="209"/>
      <c r="AH1" s="209"/>
      <c r="AI1" s="209"/>
      <c r="AJ1" s="209"/>
      <c r="AK1" s="209"/>
      <c r="AL1" s="209"/>
    </row>
    <row r="2" spans="1:38" ht="6" customHeight="1" x14ac:dyDescent="0.3">
      <c r="A2" s="209"/>
      <c r="B2" s="397"/>
      <c r="C2" s="398"/>
      <c r="D2" s="211"/>
      <c r="E2" s="209"/>
      <c r="F2" s="211"/>
      <c r="G2" s="209"/>
      <c r="H2" s="209"/>
      <c r="I2" s="209"/>
      <c r="J2" s="209"/>
      <c r="K2" s="209"/>
      <c r="L2" s="211"/>
      <c r="M2" s="319"/>
      <c r="O2" s="105"/>
      <c r="P2" s="487"/>
      <c r="Q2" s="489"/>
      <c r="R2" s="487"/>
      <c r="S2" s="488"/>
      <c r="T2" s="489"/>
      <c r="V2" s="395"/>
      <c r="W2" s="395"/>
      <c r="X2" s="395"/>
      <c r="Y2" s="395"/>
      <c r="Z2" s="396"/>
      <c r="AA2" s="379"/>
      <c r="AB2" s="209"/>
      <c r="AC2" s="379"/>
      <c r="AD2" s="209"/>
      <c r="AE2" s="209"/>
      <c r="AF2" s="209"/>
      <c r="AG2" s="209"/>
      <c r="AH2" s="209"/>
      <c r="AI2" s="209"/>
      <c r="AJ2" s="209"/>
      <c r="AK2" s="209"/>
      <c r="AL2" s="209"/>
    </row>
    <row r="3" spans="1:38" ht="18.75" customHeight="1" x14ac:dyDescent="0.3">
      <c r="A3" s="209"/>
      <c r="B3" s="397"/>
      <c r="C3" s="600"/>
      <c r="D3" s="600"/>
      <c r="E3" s="600"/>
      <c r="F3" s="600"/>
      <c r="G3" s="600"/>
      <c r="H3" s="600"/>
      <c r="I3" s="600"/>
      <c r="J3" s="399"/>
      <c r="K3" s="209"/>
      <c r="L3" s="300"/>
      <c r="M3" s="319"/>
      <c r="O3" s="105"/>
      <c r="P3" s="487"/>
      <c r="Q3" s="489"/>
      <c r="R3" s="487"/>
      <c r="S3" s="488"/>
      <c r="T3" s="489"/>
      <c r="V3" s="395"/>
      <c r="W3" s="395"/>
      <c r="X3" s="395"/>
      <c r="Y3" s="395"/>
      <c r="Z3" s="396"/>
      <c r="AA3" s="379"/>
      <c r="AB3" s="209"/>
      <c r="AC3" s="379"/>
      <c r="AD3" s="209"/>
      <c r="AE3" s="209"/>
      <c r="AF3" s="209"/>
      <c r="AG3" s="209"/>
      <c r="AH3" s="209"/>
      <c r="AI3" s="209"/>
      <c r="AJ3" s="209"/>
      <c r="AK3" s="209"/>
      <c r="AL3" s="209"/>
    </row>
    <row r="4" spans="1:38" ht="15" customHeight="1" x14ac:dyDescent="0.3">
      <c r="B4" s="49" t="s">
        <v>2</v>
      </c>
      <c r="C4" s="57">
        <f>Summary!$E$13</f>
        <v>0.11</v>
      </c>
      <c r="D4" s="7"/>
      <c r="F4" s="7"/>
      <c r="L4" s="400"/>
      <c r="M4" s="24"/>
      <c r="N4" s="24"/>
      <c r="O4" s="105"/>
      <c r="P4" s="487"/>
      <c r="Q4" s="489"/>
      <c r="R4" s="487"/>
      <c r="S4" s="488"/>
      <c r="T4" s="489"/>
      <c r="V4" s="395"/>
      <c r="W4" s="395"/>
      <c r="X4" s="395"/>
      <c r="Y4" s="395"/>
      <c r="Z4" s="396"/>
      <c r="AA4" s="379"/>
      <c r="AB4" s="209"/>
      <c r="AC4" s="379"/>
      <c r="AD4" s="209"/>
      <c r="AE4" s="209"/>
      <c r="AF4" s="209"/>
      <c r="AG4" s="209"/>
      <c r="AH4" s="209"/>
      <c r="AI4" s="209"/>
      <c r="AJ4" s="209"/>
      <c r="AK4" s="209"/>
      <c r="AL4" s="209"/>
    </row>
    <row r="5" spans="1:38" ht="18" customHeight="1" x14ac:dyDescent="0.3">
      <c r="B5" s="49" t="s">
        <v>277</v>
      </c>
      <c r="C5" s="493"/>
      <c r="D5" s="493"/>
      <c r="E5" s="493"/>
      <c r="F5" s="493"/>
      <c r="G5" s="493"/>
      <c r="H5" s="493"/>
      <c r="I5" s="493"/>
      <c r="J5" s="52"/>
      <c r="L5" s="300"/>
      <c r="M5" s="26"/>
      <c r="N5" s="26"/>
      <c r="O5" s="105"/>
      <c r="P5" s="490"/>
      <c r="Q5" s="492"/>
      <c r="R5" s="490"/>
      <c r="S5" s="491"/>
      <c r="T5" s="492"/>
      <c r="V5" s="395"/>
      <c r="W5" s="395"/>
      <c r="X5" s="395"/>
      <c r="Y5" s="395"/>
      <c r="Z5" s="396"/>
      <c r="AA5" s="379"/>
      <c r="AB5" s="209"/>
      <c r="AC5" s="379"/>
      <c r="AD5" s="209"/>
      <c r="AE5" s="209"/>
      <c r="AF5" s="209"/>
      <c r="AG5" s="209"/>
      <c r="AH5" s="209"/>
      <c r="AI5" s="209"/>
      <c r="AJ5" s="209"/>
      <c r="AK5" s="209"/>
      <c r="AL5" s="209"/>
    </row>
    <row r="6" spans="1:38" ht="13.5" customHeight="1" thickBot="1" x14ac:dyDescent="0.35">
      <c r="B6" s="81"/>
      <c r="C6" s="83"/>
      <c r="U6" s="86"/>
      <c r="V6" s="395"/>
      <c r="W6" s="395"/>
      <c r="X6" s="395"/>
      <c r="Y6" s="395"/>
      <c r="Z6" s="396"/>
      <c r="AA6" s="379"/>
      <c r="AB6" s="209"/>
      <c r="AC6" s="379"/>
      <c r="AD6" s="209"/>
      <c r="AE6" s="209"/>
      <c r="AF6" s="209"/>
      <c r="AG6" s="209"/>
      <c r="AH6" s="209"/>
      <c r="AI6" s="209"/>
      <c r="AJ6" s="209"/>
      <c r="AK6" s="209"/>
      <c r="AL6" s="209"/>
    </row>
    <row r="7" spans="1:38" ht="18.75" x14ac:dyDescent="0.3">
      <c r="A7" s="34"/>
      <c r="B7" s="35" t="s">
        <v>4</v>
      </c>
      <c r="C7" s="401" t="s">
        <v>35</v>
      </c>
      <c r="D7" s="37" t="s">
        <v>36</v>
      </c>
      <c r="E7" s="37" t="s">
        <v>5</v>
      </c>
      <c r="F7" s="37" t="s">
        <v>6</v>
      </c>
      <c r="G7" s="37" t="s">
        <v>7</v>
      </c>
      <c r="H7" s="37" t="s">
        <v>8</v>
      </c>
      <c r="I7" s="601" t="s">
        <v>9</v>
      </c>
      <c r="J7" s="602"/>
      <c r="K7" s="602"/>
      <c r="L7" s="37" t="s">
        <v>10</v>
      </c>
      <c r="M7" s="37" t="s">
        <v>11</v>
      </c>
      <c r="N7" s="37" t="s">
        <v>249</v>
      </c>
      <c r="O7" s="601" t="s">
        <v>250</v>
      </c>
      <c r="P7" s="602"/>
      <c r="Q7" s="603"/>
      <c r="R7" s="601" t="s">
        <v>13</v>
      </c>
      <c r="S7" s="602"/>
      <c r="T7" s="604"/>
      <c r="V7" s="395"/>
      <c r="W7" s="395"/>
      <c r="X7" s="395"/>
      <c r="Y7" s="395"/>
      <c r="Z7" s="396"/>
      <c r="AA7" s="379"/>
      <c r="AB7" s="209"/>
      <c r="AC7" s="379"/>
      <c r="AD7" s="209"/>
      <c r="AE7" s="209"/>
      <c r="AF7" s="209"/>
      <c r="AG7" s="209"/>
      <c r="AH7" s="209"/>
      <c r="AI7" s="209"/>
      <c r="AJ7" s="209"/>
      <c r="AK7" s="209"/>
      <c r="AL7" s="209"/>
    </row>
    <row r="8" spans="1:38" ht="15.75" customHeight="1" x14ac:dyDescent="0.3">
      <c r="A8" s="596" t="s">
        <v>15</v>
      </c>
      <c r="B8" s="598" t="s">
        <v>60</v>
      </c>
      <c r="C8" s="598" t="s">
        <v>251</v>
      </c>
      <c r="D8" s="598" t="s">
        <v>33</v>
      </c>
      <c r="E8" s="598" t="s">
        <v>38</v>
      </c>
      <c r="F8" s="598" t="s">
        <v>41</v>
      </c>
      <c r="G8" s="598" t="s">
        <v>37</v>
      </c>
      <c r="H8" s="598" t="s">
        <v>20</v>
      </c>
      <c r="I8" s="477" t="s">
        <v>252</v>
      </c>
      <c r="J8" s="478"/>
      <c r="K8" s="478"/>
      <c r="L8" s="598" t="s">
        <v>253</v>
      </c>
      <c r="M8" s="598" t="s">
        <v>254</v>
      </c>
      <c r="N8" s="598" t="s">
        <v>255</v>
      </c>
      <c r="O8" s="587" t="s">
        <v>256</v>
      </c>
      <c r="P8" s="588"/>
      <c r="Q8" s="589"/>
      <c r="R8" s="587" t="s">
        <v>97</v>
      </c>
      <c r="S8" s="588"/>
      <c r="T8" s="593"/>
      <c r="U8" s="110"/>
      <c r="V8" s="395"/>
      <c r="W8" s="395"/>
      <c r="X8" s="395"/>
      <c r="Y8" s="395"/>
      <c r="Z8" s="396"/>
      <c r="AA8" s="379"/>
      <c r="AB8" s="209"/>
      <c r="AC8" s="379"/>
      <c r="AD8" s="209"/>
      <c r="AE8" s="209"/>
      <c r="AF8" s="209"/>
      <c r="AG8" s="209"/>
      <c r="AH8" s="209"/>
      <c r="AI8" s="209"/>
      <c r="AJ8" s="209"/>
      <c r="AK8" s="209"/>
      <c r="AL8" s="209"/>
    </row>
    <row r="9" spans="1:38" ht="89.25" customHeight="1" x14ac:dyDescent="0.3">
      <c r="A9" s="597"/>
      <c r="B9" s="599"/>
      <c r="C9" s="599"/>
      <c r="D9" s="599"/>
      <c r="E9" s="599"/>
      <c r="F9" s="599"/>
      <c r="G9" s="599"/>
      <c r="H9" s="599"/>
      <c r="I9" s="402" t="s">
        <v>257</v>
      </c>
      <c r="J9" s="402" t="s">
        <v>258</v>
      </c>
      <c r="K9" s="402" t="s">
        <v>259</v>
      </c>
      <c r="L9" s="599"/>
      <c r="M9" s="599"/>
      <c r="N9" s="599"/>
      <c r="O9" s="590"/>
      <c r="P9" s="591"/>
      <c r="Q9" s="592"/>
      <c r="R9" s="590"/>
      <c r="S9" s="591"/>
      <c r="T9" s="594"/>
      <c r="U9" s="111"/>
      <c r="V9" s="395"/>
      <c r="W9" s="395"/>
      <c r="X9" s="395"/>
      <c r="Y9" s="395"/>
      <c r="Z9" s="396"/>
      <c r="AA9" s="379"/>
      <c r="AB9" s="209"/>
      <c r="AC9" s="379"/>
      <c r="AD9" s="209"/>
      <c r="AE9" s="209"/>
      <c r="AF9" s="209"/>
      <c r="AG9" s="209"/>
      <c r="AH9" s="209"/>
      <c r="AI9" s="209"/>
      <c r="AJ9" s="209"/>
      <c r="AK9" s="209"/>
      <c r="AL9" s="209"/>
    </row>
    <row r="10" spans="1:38" ht="60" customHeight="1" x14ac:dyDescent="0.3">
      <c r="A10" s="69">
        <v>1</v>
      </c>
      <c r="B10" s="325" t="s">
        <v>58</v>
      </c>
      <c r="C10" s="403" t="s">
        <v>260</v>
      </c>
      <c r="D10" s="404">
        <v>32</v>
      </c>
      <c r="E10" s="404">
        <v>2</v>
      </c>
      <c r="F10" s="405">
        <v>8</v>
      </c>
      <c r="G10" s="404">
        <v>8</v>
      </c>
      <c r="H10" s="404">
        <v>200</v>
      </c>
      <c r="I10" s="404">
        <v>60</v>
      </c>
      <c r="J10" s="404">
        <v>43</v>
      </c>
      <c r="K10" s="404">
        <v>45</v>
      </c>
      <c r="L10" s="404">
        <f>SUM(I10:K10)/4</f>
        <v>37</v>
      </c>
      <c r="M10" s="404">
        <v>30</v>
      </c>
      <c r="N10" s="406" t="s">
        <v>261</v>
      </c>
      <c r="O10" s="595" t="s">
        <v>262</v>
      </c>
      <c r="P10" s="595"/>
      <c r="Q10" s="595"/>
      <c r="R10" s="595" t="s">
        <v>263</v>
      </c>
      <c r="S10" s="595"/>
      <c r="T10" s="595"/>
      <c r="U10" s="86"/>
      <c r="V10" s="395"/>
      <c r="W10" s="395"/>
      <c r="X10" s="395"/>
      <c r="Y10" s="395"/>
      <c r="Z10" s="396"/>
      <c r="AA10" s="379"/>
      <c r="AB10" s="209"/>
      <c r="AC10" s="379"/>
      <c r="AD10" s="209"/>
      <c r="AE10" s="209"/>
      <c r="AF10" s="209"/>
      <c r="AG10" s="209"/>
      <c r="AH10" s="209"/>
      <c r="AI10" s="209"/>
      <c r="AJ10" s="209"/>
      <c r="AK10" s="209"/>
      <c r="AL10" s="209"/>
    </row>
    <row r="11" spans="1:38" ht="68.099999999999994" customHeight="1" x14ac:dyDescent="0.3">
      <c r="A11" s="43">
        <v>2</v>
      </c>
      <c r="B11" s="407"/>
      <c r="C11" s="408"/>
      <c r="D11" s="408"/>
      <c r="E11" s="408"/>
      <c r="F11" s="409"/>
      <c r="G11" s="408"/>
      <c r="H11" s="408"/>
      <c r="I11" s="408"/>
      <c r="J11" s="408"/>
      <c r="K11" s="408"/>
      <c r="L11" s="408"/>
      <c r="M11" s="408"/>
      <c r="N11" s="408"/>
      <c r="O11" s="586"/>
      <c r="P11" s="586"/>
      <c r="Q11" s="586"/>
      <c r="R11" s="586"/>
      <c r="S11" s="586"/>
      <c r="T11" s="586"/>
      <c r="U11" s="86"/>
      <c r="V11" s="395"/>
      <c r="W11" s="395"/>
      <c r="X11" s="395"/>
      <c r="Y11" s="395"/>
      <c r="Z11" s="396"/>
      <c r="AA11" s="379"/>
      <c r="AB11" s="209"/>
      <c r="AC11" s="379"/>
      <c r="AD11" s="209"/>
      <c r="AE11" s="209"/>
      <c r="AF11" s="209"/>
      <c r="AG11" s="209"/>
      <c r="AH11" s="209"/>
      <c r="AI11" s="209"/>
      <c r="AJ11" s="209"/>
      <c r="AK11" s="209"/>
      <c r="AL11" s="209"/>
    </row>
    <row r="12" spans="1:38" ht="68.099999999999994" customHeight="1" x14ac:dyDescent="0.3">
      <c r="A12" s="43">
        <v>3</v>
      </c>
      <c r="B12" s="407"/>
      <c r="C12" s="408"/>
      <c r="D12" s="408"/>
      <c r="E12" s="408"/>
      <c r="F12" s="410"/>
      <c r="G12" s="408"/>
      <c r="H12" s="408"/>
      <c r="I12" s="408"/>
      <c r="J12" s="408"/>
      <c r="K12" s="408"/>
      <c r="L12" s="408"/>
      <c r="M12" s="411"/>
      <c r="N12" s="408"/>
      <c r="O12" s="586"/>
      <c r="P12" s="586"/>
      <c r="Q12" s="586"/>
      <c r="R12" s="586"/>
      <c r="S12" s="586"/>
      <c r="T12" s="586"/>
      <c r="U12" s="86"/>
      <c r="V12" s="209"/>
      <c r="W12" s="209"/>
      <c r="X12" s="209"/>
      <c r="Y12" s="209"/>
      <c r="Z12" s="209"/>
      <c r="AA12" s="209"/>
      <c r="AB12" s="209"/>
      <c r="AC12" s="379"/>
      <c r="AD12" s="209"/>
      <c r="AE12" s="209"/>
      <c r="AF12" s="209"/>
      <c r="AG12" s="209"/>
      <c r="AH12" s="209"/>
      <c r="AI12" s="209"/>
      <c r="AJ12" s="209"/>
      <c r="AK12" s="209"/>
      <c r="AL12" s="209"/>
    </row>
    <row r="13" spans="1:38" ht="68.099999999999994" customHeight="1" x14ac:dyDescent="0.3">
      <c r="A13" s="43">
        <v>4</v>
      </c>
      <c r="B13" s="407"/>
      <c r="C13" s="408"/>
      <c r="D13" s="408"/>
      <c r="E13" s="408"/>
      <c r="F13" s="409"/>
      <c r="G13" s="408"/>
      <c r="H13" s="408"/>
      <c r="I13" s="408"/>
      <c r="J13" s="408"/>
      <c r="K13" s="408"/>
      <c r="L13" s="408"/>
      <c r="M13" s="408"/>
      <c r="N13" s="408"/>
      <c r="O13" s="586"/>
      <c r="P13" s="586"/>
      <c r="Q13" s="586"/>
      <c r="R13" s="586"/>
      <c r="S13" s="586"/>
      <c r="T13" s="586"/>
      <c r="U13" s="86"/>
      <c r="V13" s="209"/>
      <c r="W13" s="209"/>
      <c r="X13" s="209"/>
      <c r="Y13" s="209"/>
      <c r="Z13" s="209"/>
      <c r="AA13" s="209"/>
      <c r="AB13" s="209"/>
      <c r="AC13" s="209"/>
      <c r="AD13" s="209"/>
      <c r="AE13" s="209"/>
      <c r="AF13" s="209"/>
      <c r="AG13" s="209"/>
      <c r="AH13" s="209"/>
      <c r="AI13" s="209"/>
      <c r="AJ13" s="209"/>
      <c r="AK13" s="209"/>
      <c r="AL13" s="209"/>
    </row>
    <row r="14" spans="1:38" ht="68.099999999999994" customHeight="1" x14ac:dyDescent="0.3">
      <c r="A14" s="43">
        <v>5</v>
      </c>
      <c r="B14" s="407"/>
      <c r="C14" s="408"/>
      <c r="D14" s="408"/>
      <c r="E14" s="408"/>
      <c r="F14" s="410"/>
      <c r="G14" s="408"/>
      <c r="H14" s="408"/>
      <c r="I14" s="408"/>
      <c r="J14" s="408"/>
      <c r="K14" s="408"/>
      <c r="L14" s="408"/>
      <c r="M14" s="408"/>
      <c r="N14" s="408"/>
      <c r="O14" s="586"/>
      <c r="P14" s="586"/>
      <c r="Q14" s="586"/>
      <c r="R14" s="586"/>
      <c r="S14" s="586"/>
      <c r="T14" s="586"/>
      <c r="U14" s="86"/>
      <c r="V14" s="209"/>
      <c r="W14" s="209"/>
      <c r="X14" s="209"/>
      <c r="Y14" s="209"/>
      <c r="Z14" s="209"/>
      <c r="AA14" s="209"/>
      <c r="AB14" s="209"/>
      <c r="AC14" s="209"/>
      <c r="AD14" s="209"/>
      <c r="AE14" s="209"/>
      <c r="AF14" s="209"/>
      <c r="AG14" s="209"/>
      <c r="AH14" s="209"/>
      <c r="AI14" s="209"/>
      <c r="AJ14" s="209"/>
      <c r="AK14" s="209"/>
      <c r="AL14" s="209"/>
    </row>
    <row r="15" spans="1:38" ht="68.099999999999994" customHeight="1" x14ac:dyDescent="0.3">
      <c r="A15" s="43">
        <v>6</v>
      </c>
      <c r="B15" s="407"/>
      <c r="C15" s="408"/>
      <c r="D15" s="408"/>
      <c r="E15" s="408"/>
      <c r="F15" s="409"/>
      <c r="G15" s="408"/>
      <c r="H15" s="408"/>
      <c r="I15" s="408"/>
      <c r="J15" s="408"/>
      <c r="K15" s="408"/>
      <c r="L15" s="408"/>
      <c r="M15" s="408"/>
      <c r="N15" s="408"/>
      <c r="O15" s="586"/>
      <c r="P15" s="586"/>
      <c r="Q15" s="586"/>
      <c r="R15" s="586"/>
      <c r="S15" s="586"/>
      <c r="T15" s="586"/>
      <c r="U15" s="86"/>
      <c r="V15" s="209"/>
      <c r="W15" s="209"/>
      <c r="X15" s="209"/>
      <c r="Y15" s="209"/>
      <c r="Z15" s="209"/>
      <c r="AA15" s="209"/>
      <c r="AB15" s="209"/>
      <c r="AC15" s="209"/>
      <c r="AD15" s="209"/>
      <c r="AE15" s="209"/>
      <c r="AF15" s="209"/>
      <c r="AG15" s="209"/>
      <c r="AH15" s="209"/>
      <c r="AI15" s="209"/>
      <c r="AJ15" s="209"/>
      <c r="AK15" s="209"/>
      <c r="AL15" s="209"/>
    </row>
    <row r="16" spans="1:38" ht="68.099999999999994" customHeight="1" x14ac:dyDescent="0.3">
      <c r="A16" s="43">
        <v>7</v>
      </c>
      <c r="B16" s="407"/>
      <c r="C16" s="408"/>
      <c r="D16" s="408"/>
      <c r="E16" s="408"/>
      <c r="F16" s="410"/>
      <c r="G16" s="408"/>
      <c r="H16" s="408"/>
      <c r="I16" s="408"/>
      <c r="J16" s="408"/>
      <c r="K16" s="408"/>
      <c r="L16" s="408"/>
      <c r="M16" s="408"/>
      <c r="N16" s="408"/>
      <c r="O16" s="586"/>
      <c r="P16" s="586"/>
      <c r="Q16" s="586"/>
      <c r="R16" s="586"/>
      <c r="S16" s="586"/>
      <c r="T16" s="586"/>
      <c r="U16" s="86"/>
      <c r="V16" s="209"/>
      <c r="W16" s="209"/>
      <c r="X16" s="209"/>
      <c r="Y16" s="209"/>
      <c r="Z16" s="209"/>
      <c r="AA16" s="209"/>
      <c r="AB16" s="209"/>
      <c r="AC16" s="209"/>
      <c r="AD16" s="209"/>
      <c r="AE16" s="209"/>
      <c r="AF16" s="209"/>
      <c r="AG16" s="209"/>
      <c r="AH16" s="209"/>
      <c r="AI16" s="209"/>
      <c r="AJ16" s="209"/>
      <c r="AK16" s="209"/>
      <c r="AL16" s="209"/>
    </row>
    <row r="17" spans="1:38" ht="68.099999999999994" customHeight="1" x14ac:dyDescent="0.3">
      <c r="A17" s="43">
        <v>8</v>
      </c>
      <c r="B17" s="407"/>
      <c r="C17" s="408"/>
      <c r="D17" s="408"/>
      <c r="E17" s="408"/>
      <c r="F17" s="409"/>
      <c r="G17" s="408"/>
      <c r="H17" s="408"/>
      <c r="I17" s="408"/>
      <c r="J17" s="408"/>
      <c r="K17" s="408"/>
      <c r="L17" s="408"/>
      <c r="M17" s="408"/>
      <c r="N17" s="408"/>
      <c r="O17" s="586"/>
      <c r="P17" s="586"/>
      <c r="Q17" s="586"/>
      <c r="R17" s="586"/>
      <c r="S17" s="586"/>
      <c r="T17" s="586"/>
      <c r="U17" s="86"/>
    </row>
    <row r="18" spans="1:38" ht="68.099999999999994" customHeight="1" x14ac:dyDescent="0.3">
      <c r="A18" s="43">
        <v>9</v>
      </c>
      <c r="B18" s="407"/>
      <c r="C18" s="408"/>
      <c r="D18" s="408"/>
      <c r="E18" s="408"/>
      <c r="F18" s="410"/>
      <c r="G18" s="408"/>
      <c r="H18" s="408"/>
      <c r="I18" s="408"/>
      <c r="J18" s="408"/>
      <c r="K18" s="408"/>
      <c r="L18" s="408"/>
      <c r="M18" s="408"/>
      <c r="N18" s="408"/>
      <c r="O18" s="586"/>
      <c r="P18" s="586"/>
      <c r="Q18" s="586"/>
      <c r="R18" s="586"/>
      <c r="S18" s="586"/>
      <c r="T18" s="586"/>
      <c r="U18" s="86"/>
    </row>
    <row r="19" spans="1:38" ht="68.099999999999994" customHeight="1" x14ac:dyDescent="0.3">
      <c r="A19" s="43">
        <v>10</v>
      </c>
      <c r="B19" s="407"/>
      <c r="C19" s="408"/>
      <c r="D19" s="408"/>
      <c r="E19" s="408"/>
      <c r="F19" s="410"/>
      <c r="G19" s="408"/>
      <c r="H19" s="408"/>
      <c r="I19" s="408"/>
      <c r="J19" s="408"/>
      <c r="K19" s="408"/>
      <c r="L19" s="408"/>
      <c r="M19" s="408"/>
      <c r="N19" s="408"/>
      <c r="O19" s="586"/>
      <c r="P19" s="586"/>
      <c r="Q19" s="586"/>
      <c r="R19" s="586"/>
      <c r="S19" s="586"/>
      <c r="T19" s="586"/>
    </row>
    <row r="20" spans="1:38" s="209" customFormat="1" x14ac:dyDescent="0.25">
      <c r="A20" s="391"/>
      <c r="B20" s="391"/>
      <c r="C20" s="574" t="s">
        <v>90</v>
      </c>
      <c r="D20" s="574"/>
      <c r="E20" s="574"/>
      <c r="F20" s="574"/>
      <c r="G20" s="574"/>
      <c r="H20" s="574"/>
      <c r="I20" s="574"/>
      <c r="J20"/>
      <c r="K20"/>
      <c r="L20"/>
      <c r="M20" s="23"/>
      <c r="N20" s="23"/>
      <c r="O20" s="25"/>
      <c r="P20"/>
      <c r="Q20"/>
      <c r="R20"/>
      <c r="S20"/>
      <c r="T20"/>
      <c r="V20"/>
      <c r="W20"/>
      <c r="X20"/>
      <c r="Y20"/>
      <c r="Z20"/>
      <c r="AA20"/>
      <c r="AB20"/>
      <c r="AC20"/>
      <c r="AD20"/>
      <c r="AE20"/>
      <c r="AF20"/>
      <c r="AG20"/>
      <c r="AH20"/>
      <c r="AI20"/>
      <c r="AJ20"/>
      <c r="AK20"/>
      <c r="AL20"/>
    </row>
    <row r="21" spans="1:38" s="209" customFormat="1" x14ac:dyDescent="0.25">
      <c r="A21" s="412"/>
      <c r="B21" s="412"/>
      <c r="C21" s="412"/>
      <c r="D21" s="412"/>
      <c r="E21" s="412"/>
      <c r="M21" s="413"/>
      <c r="N21" s="413"/>
      <c r="V21"/>
      <c r="W21"/>
      <c r="X21"/>
      <c r="Y21"/>
      <c r="Z21"/>
      <c r="AA21"/>
      <c r="AB21"/>
      <c r="AC21"/>
      <c r="AD21"/>
      <c r="AE21"/>
      <c r="AF21"/>
      <c r="AG21"/>
      <c r="AH21"/>
      <c r="AI21"/>
      <c r="AJ21"/>
      <c r="AK21"/>
      <c r="AL21"/>
    </row>
    <row r="22" spans="1:38" s="209" customFormat="1" ht="18.75" x14ac:dyDescent="0.3">
      <c r="B22" s="397"/>
      <c r="C22" s="399"/>
      <c r="D22" s="399"/>
      <c r="E22" s="399"/>
      <c r="F22" s="399"/>
      <c r="G22" s="399"/>
      <c r="H22" s="399"/>
      <c r="I22" s="399"/>
      <c r="J22" s="399"/>
      <c r="L22" s="300"/>
      <c r="V22"/>
      <c r="W22"/>
      <c r="X22"/>
      <c r="Y22"/>
      <c r="Z22"/>
      <c r="AA22"/>
      <c r="AB22"/>
      <c r="AC22"/>
      <c r="AD22"/>
      <c r="AE22"/>
      <c r="AF22"/>
      <c r="AG22"/>
      <c r="AH22"/>
      <c r="AI22"/>
      <c r="AJ22"/>
      <c r="AK22"/>
      <c r="AL22"/>
    </row>
    <row r="23" spans="1:38" s="209" customFormat="1" ht="23.25" x14ac:dyDescent="0.35">
      <c r="A23" s="414"/>
      <c r="B23" s="397"/>
      <c r="C23" s="399"/>
      <c r="D23" s="399"/>
      <c r="E23" s="399"/>
      <c r="F23" s="399"/>
      <c r="G23" s="399"/>
      <c r="H23" s="399"/>
      <c r="I23" s="399"/>
      <c r="J23" s="399"/>
      <c r="L23" s="300"/>
      <c r="P23" s="414"/>
      <c r="U23" s="378"/>
      <c r="V23"/>
      <c r="W23"/>
      <c r="X23"/>
      <c r="Y23"/>
      <c r="Z23"/>
      <c r="AA23"/>
      <c r="AB23"/>
      <c r="AC23"/>
      <c r="AD23"/>
      <c r="AE23"/>
      <c r="AF23"/>
      <c r="AG23"/>
      <c r="AH23"/>
      <c r="AI23"/>
      <c r="AJ23"/>
      <c r="AK23"/>
      <c r="AL23"/>
    </row>
    <row r="24" spans="1:38" s="209" customFormat="1" ht="17.25" x14ac:dyDescent="0.25">
      <c r="B24" s="415"/>
      <c r="U24" s="416"/>
      <c r="V24"/>
      <c r="W24"/>
      <c r="X24"/>
      <c r="Y24"/>
      <c r="Z24"/>
      <c r="AA24"/>
      <c r="AB24"/>
      <c r="AC24"/>
      <c r="AD24"/>
      <c r="AE24"/>
      <c r="AF24"/>
      <c r="AG24"/>
      <c r="AH24"/>
      <c r="AI24"/>
      <c r="AJ24"/>
      <c r="AK24"/>
      <c r="AL24"/>
    </row>
    <row r="25" spans="1:38" s="209" customFormat="1" ht="18.75" x14ac:dyDescent="0.3">
      <c r="A25" s="417"/>
      <c r="B25" s="378"/>
      <c r="C25" s="378"/>
      <c r="D25" s="378"/>
      <c r="E25" s="378"/>
      <c r="F25" s="378"/>
      <c r="G25" s="378"/>
      <c r="H25" s="378"/>
      <c r="I25" s="378"/>
      <c r="J25" s="378"/>
      <c r="K25" s="378"/>
      <c r="L25" s="378"/>
      <c r="M25" s="378"/>
      <c r="N25" s="378"/>
      <c r="P25" s="417"/>
      <c r="Q25" s="378"/>
      <c r="R25" s="378"/>
      <c r="S25" s="378"/>
      <c r="T25" s="378"/>
      <c r="U25" s="395"/>
      <c r="V25"/>
      <c r="W25"/>
      <c r="X25"/>
      <c r="Y25"/>
      <c r="Z25"/>
      <c r="AA25"/>
      <c r="AB25"/>
      <c r="AC25"/>
      <c r="AD25"/>
      <c r="AE25"/>
      <c r="AF25"/>
      <c r="AG25"/>
      <c r="AH25"/>
      <c r="AI25"/>
      <c r="AJ25"/>
      <c r="AK25"/>
      <c r="AL25"/>
    </row>
    <row r="26" spans="1:38" s="209" customFormat="1" ht="18.75" x14ac:dyDescent="0.3">
      <c r="A26" s="418"/>
      <c r="B26" s="419"/>
      <c r="C26" s="416"/>
      <c r="D26" s="416"/>
      <c r="E26" s="416"/>
      <c r="F26" s="416"/>
      <c r="G26" s="416"/>
      <c r="H26" s="416"/>
      <c r="I26" s="418"/>
      <c r="J26" s="418"/>
      <c r="K26" s="418"/>
      <c r="L26" s="418"/>
      <c r="M26" s="418"/>
      <c r="N26" s="420"/>
      <c r="P26" s="418"/>
      <c r="Q26" s="419"/>
      <c r="R26" s="585"/>
      <c r="S26" s="585"/>
      <c r="T26" s="585"/>
      <c r="U26" s="395"/>
      <c r="V26"/>
      <c r="W26"/>
      <c r="X26"/>
      <c r="Y26"/>
      <c r="Z26"/>
      <c r="AA26"/>
      <c r="AB26"/>
      <c r="AC26"/>
      <c r="AD26"/>
      <c r="AE26"/>
      <c r="AF26"/>
      <c r="AG26"/>
      <c r="AH26"/>
      <c r="AI26"/>
      <c r="AJ26"/>
      <c r="AK26"/>
      <c r="AL26"/>
    </row>
    <row r="27" spans="1:38" s="209" customFormat="1" ht="18.75" x14ac:dyDescent="0.3">
      <c r="A27" s="421"/>
      <c r="B27" s="422"/>
      <c r="C27" s="395"/>
      <c r="D27" s="395"/>
      <c r="E27" s="395"/>
      <c r="F27" s="423"/>
      <c r="G27" s="395"/>
      <c r="H27" s="395"/>
      <c r="I27" s="396"/>
      <c r="J27" s="396"/>
      <c r="K27" s="396"/>
      <c r="L27" s="424"/>
      <c r="M27" s="424"/>
      <c r="P27" s="421"/>
      <c r="Q27" s="422"/>
      <c r="R27" s="584"/>
      <c r="S27" s="584"/>
      <c r="T27" s="584"/>
      <c r="U27" s="395"/>
      <c r="V27"/>
      <c r="W27"/>
      <c r="X27"/>
      <c r="Y27"/>
      <c r="Z27"/>
      <c r="AA27"/>
      <c r="AB27"/>
      <c r="AC27"/>
      <c r="AD27"/>
      <c r="AE27"/>
      <c r="AF27"/>
      <c r="AG27"/>
      <c r="AH27"/>
      <c r="AI27"/>
      <c r="AJ27"/>
      <c r="AK27"/>
      <c r="AL27"/>
    </row>
    <row r="28" spans="1:38" s="209" customFormat="1" ht="18.75" x14ac:dyDescent="0.3">
      <c r="A28" s="421"/>
      <c r="B28" s="422"/>
      <c r="C28" s="395"/>
      <c r="D28" s="395"/>
      <c r="E28" s="395"/>
      <c r="F28" s="425"/>
      <c r="G28" s="395"/>
      <c r="H28" s="395"/>
      <c r="I28" s="396"/>
      <c r="J28" s="396"/>
      <c r="K28" s="396"/>
      <c r="L28" s="424"/>
      <c r="M28" s="424"/>
      <c r="P28" s="421"/>
      <c r="Q28" s="422"/>
      <c r="R28" s="584"/>
      <c r="S28" s="584"/>
      <c r="T28" s="584"/>
      <c r="U28" s="395"/>
      <c r="V28"/>
      <c r="W28"/>
      <c r="X28"/>
      <c r="Y28"/>
      <c r="Z28"/>
      <c r="AA28"/>
      <c r="AB28"/>
      <c r="AC28"/>
      <c r="AD28"/>
      <c r="AE28"/>
      <c r="AF28"/>
      <c r="AG28"/>
      <c r="AH28"/>
      <c r="AI28"/>
      <c r="AJ28"/>
      <c r="AK28"/>
      <c r="AL28"/>
    </row>
    <row r="29" spans="1:38" s="209" customFormat="1" ht="18.75" x14ac:dyDescent="0.3">
      <c r="A29" s="421"/>
      <c r="B29" s="422"/>
      <c r="C29" s="395"/>
      <c r="D29" s="395"/>
      <c r="E29" s="395"/>
      <c r="F29" s="423"/>
      <c r="G29" s="395"/>
      <c r="H29" s="395"/>
      <c r="I29" s="396"/>
      <c r="J29" s="396"/>
      <c r="K29" s="396"/>
      <c r="L29" s="424"/>
      <c r="M29" s="424"/>
      <c r="P29" s="421"/>
      <c r="Q29" s="422"/>
      <c r="R29" s="582"/>
      <c r="S29" s="582"/>
      <c r="T29" s="582"/>
      <c r="U29" s="395"/>
      <c r="V29"/>
      <c r="W29"/>
      <c r="X29"/>
      <c r="Y29"/>
      <c r="Z29"/>
      <c r="AA29"/>
      <c r="AB29"/>
      <c r="AC29"/>
      <c r="AD29"/>
      <c r="AE29"/>
      <c r="AF29"/>
      <c r="AG29"/>
      <c r="AH29"/>
      <c r="AI29"/>
      <c r="AJ29"/>
      <c r="AK29"/>
      <c r="AL29"/>
    </row>
    <row r="30" spans="1:38" s="209" customFormat="1" ht="18.75" x14ac:dyDescent="0.3">
      <c r="A30" s="421"/>
      <c r="B30" s="422"/>
      <c r="C30" s="395"/>
      <c r="D30" s="395"/>
      <c r="E30" s="395"/>
      <c r="F30" s="425"/>
      <c r="G30" s="395"/>
      <c r="H30" s="395"/>
      <c r="I30" s="396"/>
      <c r="J30" s="396"/>
      <c r="K30" s="396"/>
      <c r="L30" s="424"/>
      <c r="M30" s="424"/>
      <c r="P30" s="421"/>
      <c r="Q30" s="422"/>
      <c r="R30" s="582"/>
      <c r="S30" s="582"/>
      <c r="T30" s="582"/>
      <c r="U30" s="395"/>
      <c r="V30"/>
      <c r="W30"/>
      <c r="X30"/>
      <c r="Y30"/>
      <c r="Z30"/>
      <c r="AA30"/>
      <c r="AB30"/>
      <c r="AC30"/>
      <c r="AD30"/>
      <c r="AE30"/>
      <c r="AF30"/>
      <c r="AG30"/>
      <c r="AH30"/>
      <c r="AI30"/>
      <c r="AJ30"/>
      <c r="AK30"/>
      <c r="AL30"/>
    </row>
    <row r="31" spans="1:38" s="209" customFormat="1" ht="18.75" x14ac:dyDescent="0.3">
      <c r="A31" s="421"/>
      <c r="B31" s="422"/>
      <c r="C31" s="395"/>
      <c r="D31" s="395"/>
      <c r="E31" s="395"/>
      <c r="F31" s="423"/>
      <c r="G31" s="395"/>
      <c r="H31" s="395"/>
      <c r="I31" s="396"/>
      <c r="J31" s="396"/>
      <c r="K31" s="396"/>
      <c r="L31" s="424"/>
      <c r="M31" s="424"/>
      <c r="P31" s="421"/>
      <c r="Q31" s="422"/>
      <c r="R31" s="582"/>
      <c r="S31" s="582"/>
      <c r="T31" s="582"/>
      <c r="U31" s="395"/>
      <c r="V31"/>
      <c r="W31"/>
      <c r="X31"/>
      <c r="Y31"/>
      <c r="Z31"/>
      <c r="AA31"/>
      <c r="AB31"/>
      <c r="AC31"/>
      <c r="AD31"/>
      <c r="AE31"/>
      <c r="AF31"/>
      <c r="AG31"/>
      <c r="AH31"/>
      <c r="AI31"/>
      <c r="AJ31"/>
      <c r="AK31"/>
      <c r="AL31"/>
    </row>
    <row r="32" spans="1:38" s="209" customFormat="1" ht="18.75" x14ac:dyDescent="0.3">
      <c r="A32" s="421"/>
      <c r="B32" s="422"/>
      <c r="C32" s="395"/>
      <c r="D32" s="395"/>
      <c r="E32" s="395"/>
      <c r="F32" s="425"/>
      <c r="G32" s="395"/>
      <c r="H32" s="395"/>
      <c r="I32" s="396"/>
      <c r="J32" s="396"/>
      <c r="K32" s="396"/>
      <c r="L32" s="424"/>
      <c r="M32" s="424"/>
      <c r="P32" s="421"/>
      <c r="Q32" s="422"/>
      <c r="R32" s="582"/>
      <c r="S32" s="582"/>
      <c r="T32" s="582"/>
      <c r="U32" s="395"/>
      <c r="V32"/>
      <c r="W32"/>
      <c r="X32"/>
      <c r="Y32"/>
      <c r="Z32"/>
      <c r="AA32"/>
      <c r="AB32"/>
      <c r="AC32"/>
      <c r="AD32"/>
      <c r="AE32"/>
      <c r="AF32"/>
      <c r="AG32"/>
      <c r="AH32"/>
      <c r="AI32"/>
      <c r="AJ32"/>
      <c r="AK32"/>
      <c r="AL32"/>
    </row>
    <row r="33" spans="1:38" s="209" customFormat="1" ht="18.75" x14ac:dyDescent="0.3">
      <c r="A33" s="421"/>
      <c r="B33" s="422"/>
      <c r="C33" s="395"/>
      <c r="D33" s="395"/>
      <c r="E33" s="395"/>
      <c r="F33" s="423"/>
      <c r="G33" s="395"/>
      <c r="H33" s="395"/>
      <c r="I33" s="396"/>
      <c r="J33" s="396"/>
      <c r="K33" s="396"/>
      <c r="L33" s="424"/>
      <c r="M33" s="424"/>
      <c r="P33" s="421"/>
      <c r="Q33" s="422"/>
      <c r="R33" s="582"/>
      <c r="S33" s="582"/>
      <c r="T33" s="582"/>
      <c r="U33" s="395"/>
      <c r="V33"/>
      <c r="W33"/>
      <c r="X33"/>
      <c r="Y33"/>
      <c r="Z33"/>
      <c r="AA33"/>
      <c r="AB33"/>
      <c r="AC33"/>
      <c r="AD33"/>
      <c r="AE33"/>
      <c r="AF33"/>
      <c r="AG33"/>
      <c r="AH33"/>
      <c r="AI33"/>
      <c r="AJ33"/>
      <c r="AK33"/>
      <c r="AL33"/>
    </row>
    <row r="34" spans="1:38" s="209" customFormat="1" ht="18.75" x14ac:dyDescent="0.3">
      <c r="A34" s="421"/>
      <c r="B34" s="422"/>
      <c r="C34" s="395"/>
      <c r="D34" s="395"/>
      <c r="E34" s="395"/>
      <c r="F34" s="425"/>
      <c r="G34" s="395"/>
      <c r="H34" s="395"/>
      <c r="I34" s="396"/>
      <c r="J34" s="396"/>
      <c r="K34" s="396"/>
      <c r="L34" s="424"/>
      <c r="M34" s="424"/>
      <c r="P34" s="421"/>
      <c r="Q34" s="422"/>
      <c r="R34" s="582"/>
      <c r="S34" s="582"/>
      <c r="T34" s="582"/>
      <c r="U34" s="395"/>
      <c r="V34"/>
      <c r="W34"/>
      <c r="X34"/>
      <c r="Y34"/>
      <c r="Z34"/>
      <c r="AA34"/>
      <c r="AB34"/>
      <c r="AC34"/>
      <c r="AD34"/>
      <c r="AE34"/>
      <c r="AF34"/>
      <c r="AG34"/>
      <c r="AH34"/>
      <c r="AI34"/>
      <c r="AJ34"/>
      <c r="AK34"/>
      <c r="AL34"/>
    </row>
    <row r="35" spans="1:38" s="209" customFormat="1" ht="18.75" x14ac:dyDescent="0.3">
      <c r="A35" s="421"/>
      <c r="B35" s="422"/>
      <c r="C35" s="395"/>
      <c r="D35" s="395"/>
      <c r="E35" s="395"/>
      <c r="F35" s="423"/>
      <c r="G35" s="395"/>
      <c r="H35" s="395"/>
      <c r="I35" s="396"/>
      <c r="J35" s="396"/>
      <c r="K35" s="396"/>
      <c r="L35" s="424"/>
      <c r="M35" s="424"/>
      <c r="P35" s="421"/>
      <c r="Q35" s="422"/>
      <c r="R35" s="582"/>
      <c r="S35" s="582"/>
      <c r="T35" s="582"/>
      <c r="U35" s="395"/>
      <c r="V35"/>
      <c r="W35"/>
      <c r="X35"/>
      <c r="Y35"/>
      <c r="Z35"/>
      <c r="AA35"/>
      <c r="AB35"/>
      <c r="AC35"/>
      <c r="AD35"/>
      <c r="AE35"/>
      <c r="AF35"/>
      <c r="AG35"/>
      <c r="AH35"/>
      <c r="AI35"/>
      <c r="AJ35"/>
      <c r="AK35"/>
      <c r="AL35"/>
    </row>
    <row r="36" spans="1:38" s="209" customFormat="1" ht="18.75" x14ac:dyDescent="0.3">
      <c r="A36" s="421"/>
      <c r="B36" s="422"/>
      <c r="C36" s="395"/>
      <c r="D36" s="395"/>
      <c r="E36" s="395"/>
      <c r="F36" s="425"/>
      <c r="G36" s="395"/>
      <c r="H36" s="395"/>
      <c r="I36" s="396"/>
      <c r="J36" s="396"/>
      <c r="K36" s="396"/>
      <c r="L36" s="424"/>
      <c r="M36" s="424"/>
      <c r="P36" s="421"/>
      <c r="Q36" s="422"/>
      <c r="R36" s="582"/>
      <c r="S36" s="582"/>
      <c r="T36" s="582"/>
      <c r="U36" s="395"/>
      <c r="V36"/>
      <c r="W36"/>
      <c r="X36"/>
      <c r="Y36"/>
      <c r="Z36"/>
      <c r="AA36"/>
      <c r="AB36"/>
      <c r="AC36"/>
      <c r="AD36"/>
      <c r="AE36"/>
      <c r="AF36"/>
      <c r="AG36"/>
      <c r="AH36"/>
      <c r="AI36"/>
      <c r="AJ36"/>
      <c r="AK36"/>
      <c r="AL36"/>
    </row>
    <row r="37" spans="1:38" s="209" customFormat="1" ht="18.75" x14ac:dyDescent="0.3">
      <c r="A37" s="421"/>
      <c r="B37" s="422"/>
      <c r="C37" s="395"/>
      <c r="D37" s="395"/>
      <c r="E37" s="395"/>
      <c r="F37" s="423"/>
      <c r="G37" s="395"/>
      <c r="H37" s="395"/>
      <c r="I37" s="396"/>
      <c r="J37" s="396"/>
      <c r="K37" s="396"/>
      <c r="L37" s="424"/>
      <c r="M37" s="424"/>
      <c r="P37" s="421"/>
      <c r="Q37" s="422"/>
      <c r="R37" s="582"/>
      <c r="S37" s="582"/>
      <c r="T37" s="582"/>
      <c r="U37" s="395"/>
      <c r="V37"/>
      <c r="W37"/>
      <c r="X37"/>
      <c r="Y37"/>
      <c r="Z37"/>
      <c r="AA37"/>
      <c r="AB37"/>
      <c r="AC37"/>
      <c r="AD37"/>
      <c r="AE37"/>
      <c r="AF37"/>
      <c r="AG37"/>
      <c r="AH37"/>
      <c r="AI37"/>
      <c r="AJ37"/>
      <c r="AK37"/>
      <c r="AL37"/>
    </row>
    <row r="38" spans="1:38" s="209" customFormat="1" ht="18.75" x14ac:dyDescent="0.3">
      <c r="A38" s="421"/>
      <c r="B38" s="422"/>
      <c r="C38" s="395"/>
      <c r="D38" s="395"/>
      <c r="E38" s="395"/>
      <c r="F38" s="425"/>
      <c r="G38" s="395"/>
      <c r="H38" s="395"/>
      <c r="I38" s="396"/>
      <c r="J38" s="396"/>
      <c r="K38" s="396"/>
      <c r="L38" s="424"/>
      <c r="M38" s="424"/>
      <c r="P38" s="421"/>
      <c r="Q38" s="422"/>
      <c r="R38" s="582"/>
      <c r="S38" s="582"/>
      <c r="T38" s="582"/>
      <c r="U38" s="395"/>
      <c r="V38"/>
      <c r="W38"/>
      <c r="X38"/>
      <c r="Y38"/>
      <c r="Z38"/>
      <c r="AA38"/>
      <c r="AB38"/>
      <c r="AC38"/>
      <c r="AD38"/>
      <c r="AE38"/>
      <c r="AF38"/>
      <c r="AG38"/>
      <c r="AH38"/>
      <c r="AI38"/>
      <c r="AJ38"/>
      <c r="AK38"/>
      <c r="AL38"/>
    </row>
    <row r="39" spans="1:38" s="209" customFormat="1" ht="18.75" x14ac:dyDescent="0.3">
      <c r="A39" s="421"/>
      <c r="B39" s="422"/>
      <c r="C39" s="395"/>
      <c r="D39" s="395"/>
      <c r="E39" s="395"/>
      <c r="F39" s="423"/>
      <c r="G39" s="395"/>
      <c r="H39" s="395"/>
      <c r="I39" s="396"/>
      <c r="J39" s="396"/>
      <c r="K39" s="396"/>
      <c r="L39" s="424"/>
      <c r="M39" s="424"/>
      <c r="P39" s="421"/>
      <c r="Q39" s="422"/>
      <c r="R39" s="582"/>
      <c r="S39" s="582"/>
      <c r="T39" s="582"/>
      <c r="U39" s="395"/>
      <c r="V39"/>
      <c r="W39"/>
      <c r="X39"/>
      <c r="Y39"/>
      <c r="Z39"/>
      <c r="AA39"/>
      <c r="AB39"/>
      <c r="AC39"/>
      <c r="AD39"/>
      <c r="AE39"/>
      <c r="AF39"/>
      <c r="AG39"/>
      <c r="AH39"/>
      <c r="AI39"/>
      <c r="AJ39"/>
      <c r="AK39"/>
      <c r="AL39"/>
    </row>
    <row r="40" spans="1:38" s="209" customFormat="1" ht="18.75" x14ac:dyDescent="0.3">
      <c r="A40" s="421"/>
      <c r="B40" s="422"/>
      <c r="C40" s="395"/>
      <c r="D40" s="395"/>
      <c r="E40" s="395"/>
      <c r="F40" s="425"/>
      <c r="G40" s="395"/>
      <c r="H40" s="395"/>
      <c r="I40" s="396"/>
      <c r="J40" s="396"/>
      <c r="K40" s="396"/>
      <c r="L40" s="424"/>
      <c r="M40" s="424"/>
      <c r="P40" s="421"/>
      <c r="Q40" s="422"/>
      <c r="R40" s="582"/>
      <c r="S40" s="582"/>
      <c r="T40" s="582"/>
      <c r="U40" s="395"/>
      <c r="V40"/>
      <c r="W40"/>
      <c r="X40"/>
      <c r="Y40"/>
      <c r="Z40"/>
      <c r="AA40"/>
      <c r="AB40"/>
      <c r="AC40"/>
      <c r="AD40"/>
      <c r="AE40"/>
      <c r="AF40"/>
      <c r="AG40"/>
      <c r="AH40"/>
      <c r="AI40"/>
      <c r="AJ40"/>
      <c r="AK40"/>
      <c r="AL40"/>
    </row>
    <row r="41" spans="1:38" s="209" customFormat="1" ht="18.75" x14ac:dyDescent="0.3">
      <c r="A41" s="421"/>
      <c r="B41" s="422"/>
      <c r="C41" s="395"/>
      <c r="D41" s="395"/>
      <c r="E41" s="395"/>
      <c r="F41" s="423"/>
      <c r="G41" s="395"/>
      <c r="H41" s="395"/>
      <c r="I41" s="396"/>
      <c r="J41" s="396"/>
      <c r="K41" s="396"/>
      <c r="L41" s="424"/>
      <c r="M41" s="424"/>
      <c r="P41" s="421"/>
      <c r="Q41" s="422"/>
      <c r="R41" s="582"/>
      <c r="S41" s="582"/>
      <c r="T41" s="582"/>
      <c r="U41" s="395"/>
      <c r="V41"/>
      <c r="W41"/>
      <c r="X41"/>
      <c r="Y41"/>
      <c r="Z41"/>
      <c r="AA41"/>
      <c r="AB41"/>
      <c r="AC41"/>
      <c r="AD41"/>
      <c r="AE41"/>
      <c r="AF41"/>
      <c r="AG41"/>
      <c r="AH41"/>
      <c r="AI41"/>
      <c r="AJ41"/>
      <c r="AK41"/>
      <c r="AL41"/>
    </row>
    <row r="42" spans="1:38" s="209" customFormat="1" ht="18.75" x14ac:dyDescent="0.3">
      <c r="A42" s="421"/>
      <c r="B42" s="422"/>
      <c r="C42" s="395"/>
      <c r="D42" s="395"/>
      <c r="E42" s="395"/>
      <c r="F42" s="425"/>
      <c r="G42" s="395"/>
      <c r="H42" s="395"/>
      <c r="I42" s="396"/>
      <c r="J42" s="396"/>
      <c r="K42" s="396"/>
      <c r="L42" s="424"/>
      <c r="M42" s="424"/>
      <c r="P42" s="421"/>
      <c r="Q42" s="422"/>
      <c r="R42" s="582"/>
      <c r="S42" s="582"/>
      <c r="T42" s="582"/>
      <c r="U42" s="395"/>
      <c r="V42"/>
      <c r="W42"/>
      <c r="X42"/>
      <c r="Y42"/>
      <c r="Z42"/>
      <c r="AA42"/>
      <c r="AB42"/>
      <c r="AC42"/>
      <c r="AD42"/>
      <c r="AE42"/>
      <c r="AF42"/>
      <c r="AG42"/>
      <c r="AH42"/>
      <c r="AI42"/>
      <c r="AJ42"/>
      <c r="AK42"/>
      <c r="AL42"/>
    </row>
    <row r="43" spans="1:38" s="209" customFormat="1" ht="18.75" x14ac:dyDescent="0.3">
      <c r="A43" s="421"/>
      <c r="B43" s="422"/>
      <c r="C43" s="395"/>
      <c r="D43" s="395"/>
      <c r="E43" s="395"/>
      <c r="F43" s="423"/>
      <c r="G43" s="395"/>
      <c r="H43" s="395"/>
      <c r="I43" s="396"/>
      <c r="J43" s="396"/>
      <c r="K43" s="396"/>
      <c r="L43" s="424"/>
      <c r="M43" s="424"/>
      <c r="P43" s="421"/>
      <c r="Q43" s="422"/>
      <c r="R43" s="582"/>
      <c r="S43" s="582"/>
      <c r="T43" s="582"/>
      <c r="U43" s="395"/>
      <c r="V43"/>
      <c r="W43"/>
      <c r="X43"/>
      <c r="Y43"/>
      <c r="Z43"/>
      <c r="AA43"/>
      <c r="AB43"/>
      <c r="AC43"/>
      <c r="AD43"/>
      <c r="AE43"/>
      <c r="AF43"/>
      <c r="AG43"/>
      <c r="AH43"/>
      <c r="AI43"/>
      <c r="AJ43"/>
      <c r="AK43"/>
      <c r="AL43"/>
    </row>
    <row r="44" spans="1:38" s="209" customFormat="1" ht="18.75" x14ac:dyDescent="0.3">
      <c r="A44" s="421"/>
      <c r="B44" s="422"/>
      <c r="C44" s="395"/>
      <c r="D44" s="395"/>
      <c r="E44" s="395"/>
      <c r="F44" s="425"/>
      <c r="G44" s="395"/>
      <c r="H44" s="395"/>
      <c r="I44" s="396"/>
      <c r="J44" s="396"/>
      <c r="K44" s="396"/>
      <c r="L44" s="424"/>
      <c r="M44" s="424"/>
      <c r="P44" s="421"/>
      <c r="Q44" s="422"/>
      <c r="R44" s="582"/>
      <c r="S44" s="582"/>
      <c r="T44" s="582"/>
      <c r="V44"/>
      <c r="W44"/>
      <c r="X44"/>
      <c r="Y44"/>
      <c r="Z44"/>
      <c r="AA44"/>
      <c r="AB44"/>
      <c r="AC44"/>
      <c r="AD44"/>
      <c r="AE44"/>
      <c r="AF44"/>
      <c r="AG44"/>
      <c r="AH44"/>
      <c r="AI44"/>
      <c r="AJ44"/>
      <c r="AK44"/>
      <c r="AL44"/>
    </row>
    <row r="45" spans="1:38" s="209" customFormat="1" ht="18.75" x14ac:dyDescent="0.3">
      <c r="A45" s="421"/>
      <c r="B45" s="422"/>
      <c r="C45" s="395"/>
      <c r="D45" s="395"/>
      <c r="E45" s="395"/>
      <c r="F45" s="423"/>
      <c r="G45" s="395"/>
      <c r="H45" s="395"/>
      <c r="I45" s="396"/>
      <c r="J45" s="396"/>
      <c r="K45" s="396"/>
      <c r="L45" s="424"/>
      <c r="M45" s="424"/>
      <c r="P45" s="421"/>
      <c r="Q45" s="422"/>
      <c r="R45" s="582"/>
      <c r="S45" s="582"/>
      <c r="T45" s="582"/>
      <c r="V45"/>
      <c r="W45"/>
      <c r="X45"/>
      <c r="Y45"/>
      <c r="Z45"/>
      <c r="AA45"/>
      <c r="AB45"/>
      <c r="AC45"/>
      <c r="AD45"/>
      <c r="AE45"/>
      <c r="AF45"/>
      <c r="AG45"/>
      <c r="AH45"/>
      <c r="AI45"/>
      <c r="AJ45"/>
      <c r="AK45"/>
      <c r="AL45"/>
    </row>
    <row r="46" spans="1:38" s="209" customFormat="1" x14ac:dyDescent="0.25">
      <c r="A46" s="426"/>
      <c r="B46" s="426"/>
      <c r="C46" s="426"/>
      <c r="D46" s="426"/>
      <c r="E46" s="426"/>
      <c r="F46" s="427"/>
      <c r="G46" s="427"/>
      <c r="H46" s="427"/>
      <c r="I46" s="427"/>
      <c r="J46" s="427"/>
      <c r="K46" s="427"/>
      <c r="L46" s="427"/>
      <c r="M46" s="427"/>
      <c r="N46" s="427"/>
      <c r="O46" s="427"/>
      <c r="P46" s="427"/>
      <c r="V46"/>
      <c r="W46"/>
      <c r="X46"/>
      <c r="Y46"/>
      <c r="Z46"/>
      <c r="AA46"/>
      <c r="AB46"/>
      <c r="AC46"/>
      <c r="AD46"/>
      <c r="AE46"/>
      <c r="AF46"/>
      <c r="AG46"/>
      <c r="AH46"/>
      <c r="AI46"/>
      <c r="AJ46"/>
      <c r="AK46"/>
      <c r="AL46"/>
    </row>
    <row r="47" spans="1:38" s="209" customFormat="1" x14ac:dyDescent="0.25">
      <c r="A47" s="583"/>
      <c r="B47" s="583"/>
      <c r="C47" s="583"/>
      <c r="D47" s="583"/>
      <c r="E47" s="583"/>
      <c r="M47" s="413"/>
      <c r="N47" s="413"/>
      <c r="V47"/>
      <c r="W47"/>
      <c r="X47"/>
      <c r="Y47"/>
      <c r="Z47"/>
      <c r="AA47"/>
      <c r="AB47"/>
      <c r="AC47"/>
      <c r="AD47"/>
      <c r="AE47"/>
      <c r="AF47"/>
      <c r="AG47"/>
      <c r="AH47"/>
      <c r="AI47"/>
      <c r="AJ47"/>
      <c r="AK47"/>
      <c r="AL47"/>
    </row>
    <row r="48" spans="1:38" s="209" customFormat="1" x14ac:dyDescent="0.25">
      <c r="V48"/>
      <c r="W48"/>
      <c r="X48"/>
      <c r="Y48"/>
      <c r="Z48"/>
      <c r="AA48"/>
      <c r="AB48"/>
      <c r="AC48"/>
      <c r="AD48"/>
      <c r="AE48"/>
      <c r="AF48"/>
      <c r="AG48"/>
      <c r="AH48"/>
      <c r="AI48"/>
      <c r="AJ48"/>
      <c r="AK48"/>
      <c r="AL48"/>
    </row>
    <row r="49" spans="1:38" s="209" customFormat="1" x14ac:dyDescent="0.25">
      <c r="V49"/>
      <c r="W49"/>
      <c r="X49"/>
      <c r="Y49"/>
      <c r="Z49"/>
      <c r="AA49"/>
      <c r="AB49"/>
      <c r="AC49"/>
      <c r="AD49"/>
      <c r="AE49"/>
      <c r="AF49"/>
      <c r="AG49"/>
      <c r="AH49"/>
      <c r="AI49"/>
      <c r="AJ49"/>
      <c r="AK49"/>
      <c r="AL49"/>
    </row>
    <row r="50" spans="1:38" s="209" customFormat="1" x14ac:dyDescent="0.25">
      <c r="V50"/>
      <c r="W50"/>
      <c r="X50"/>
      <c r="Y50"/>
      <c r="Z50"/>
      <c r="AA50"/>
      <c r="AB50"/>
      <c r="AC50"/>
      <c r="AD50"/>
      <c r="AE50"/>
      <c r="AF50"/>
      <c r="AG50"/>
      <c r="AH50"/>
      <c r="AI50"/>
      <c r="AJ50"/>
      <c r="AK50"/>
      <c r="AL50"/>
    </row>
    <row r="51" spans="1:38" s="209" customFormat="1" x14ac:dyDescent="0.25">
      <c r="V51"/>
      <c r="W51"/>
      <c r="X51"/>
      <c r="Y51"/>
      <c r="Z51"/>
      <c r="AA51"/>
      <c r="AB51"/>
      <c r="AC51"/>
      <c r="AD51"/>
      <c r="AE51"/>
      <c r="AF51"/>
      <c r="AG51"/>
      <c r="AH51"/>
      <c r="AI51"/>
      <c r="AJ51"/>
      <c r="AK51"/>
      <c r="AL51"/>
    </row>
    <row r="52" spans="1:38" s="209" customFormat="1" x14ac:dyDescent="0.25">
      <c r="V52"/>
      <c r="W52"/>
      <c r="X52"/>
      <c r="Y52"/>
      <c r="Z52"/>
      <c r="AA52"/>
      <c r="AB52"/>
      <c r="AC52"/>
      <c r="AD52"/>
      <c r="AE52"/>
      <c r="AF52"/>
      <c r="AG52"/>
      <c r="AH52"/>
      <c r="AI52"/>
      <c r="AJ52"/>
      <c r="AK52"/>
      <c r="AL52"/>
    </row>
    <row r="53" spans="1:38" s="209" customFormat="1" x14ac:dyDescent="0.25">
      <c r="V53"/>
      <c r="W53"/>
      <c r="X53"/>
      <c r="Y53"/>
      <c r="Z53"/>
      <c r="AA53"/>
      <c r="AB53"/>
      <c r="AC53"/>
      <c r="AD53"/>
      <c r="AE53"/>
      <c r="AF53"/>
      <c r="AG53"/>
      <c r="AH53"/>
      <c r="AI53"/>
      <c r="AJ53"/>
      <c r="AK53"/>
      <c r="AL53"/>
    </row>
    <row r="54" spans="1:38" s="209" customFormat="1" x14ac:dyDescent="0.25">
      <c r="V54"/>
      <c r="W54"/>
      <c r="X54"/>
      <c r="Y54"/>
      <c r="Z54"/>
      <c r="AA54"/>
      <c r="AB54"/>
      <c r="AC54"/>
      <c r="AD54"/>
      <c r="AE54"/>
      <c r="AF54"/>
      <c r="AG54"/>
      <c r="AH54"/>
      <c r="AI54"/>
      <c r="AJ54"/>
      <c r="AK54"/>
      <c r="AL54"/>
    </row>
    <row r="55" spans="1:38" s="209" customFormat="1" x14ac:dyDescent="0.25">
      <c r="V55"/>
      <c r="W55"/>
      <c r="X55"/>
      <c r="Y55"/>
      <c r="Z55"/>
      <c r="AA55"/>
      <c r="AB55"/>
      <c r="AC55"/>
      <c r="AD55"/>
      <c r="AE55"/>
      <c r="AF55"/>
      <c r="AG55"/>
      <c r="AH55"/>
      <c r="AI55"/>
      <c r="AJ55"/>
      <c r="AK55"/>
      <c r="AL55"/>
    </row>
    <row r="56" spans="1:38" s="209" customFormat="1" x14ac:dyDescent="0.25">
      <c r="V56"/>
      <c r="W56"/>
      <c r="X56"/>
      <c r="Y56"/>
      <c r="Z56"/>
      <c r="AA56"/>
      <c r="AB56"/>
      <c r="AC56"/>
      <c r="AD56"/>
      <c r="AE56"/>
      <c r="AF56"/>
      <c r="AG56"/>
      <c r="AH56"/>
      <c r="AI56"/>
      <c r="AJ56"/>
      <c r="AK56"/>
      <c r="AL56"/>
    </row>
    <row r="57" spans="1:38" s="209" customFormat="1" x14ac:dyDescent="0.25">
      <c r="V57"/>
      <c r="W57"/>
      <c r="X57"/>
      <c r="Y57"/>
      <c r="Z57"/>
      <c r="AA57"/>
      <c r="AB57"/>
      <c r="AC57"/>
      <c r="AD57"/>
      <c r="AE57"/>
      <c r="AF57"/>
      <c r="AG57"/>
      <c r="AH57"/>
      <c r="AI57"/>
      <c r="AJ57"/>
      <c r="AK57"/>
      <c r="AL57"/>
    </row>
    <row r="58" spans="1:38" s="209" customFormat="1" x14ac:dyDescent="0.25">
      <c r="V58"/>
      <c r="W58"/>
      <c r="X58"/>
      <c r="Y58"/>
      <c r="Z58"/>
      <c r="AA58"/>
      <c r="AB58"/>
      <c r="AC58"/>
      <c r="AD58"/>
      <c r="AE58"/>
      <c r="AF58"/>
      <c r="AG58"/>
      <c r="AH58"/>
      <c r="AI58"/>
      <c r="AJ58"/>
      <c r="AK58"/>
      <c r="AL58"/>
    </row>
    <row r="59" spans="1:38" s="209" customFormat="1" x14ac:dyDescent="0.25">
      <c r="V59"/>
      <c r="W59"/>
      <c r="X59"/>
      <c r="Y59"/>
      <c r="Z59"/>
      <c r="AA59"/>
      <c r="AB59"/>
      <c r="AC59"/>
      <c r="AD59"/>
      <c r="AE59"/>
      <c r="AF59"/>
      <c r="AG59"/>
      <c r="AH59"/>
      <c r="AI59"/>
      <c r="AJ59"/>
      <c r="AK59"/>
      <c r="AL59"/>
    </row>
    <row r="60" spans="1:38" s="209" customFormat="1" x14ac:dyDescent="0.25">
      <c r="V60"/>
      <c r="W60"/>
      <c r="X60"/>
      <c r="Y60"/>
      <c r="Z60"/>
      <c r="AA60"/>
      <c r="AB60"/>
      <c r="AC60"/>
      <c r="AD60"/>
      <c r="AE60"/>
      <c r="AF60"/>
      <c r="AG60"/>
      <c r="AH60"/>
      <c r="AI60"/>
      <c r="AJ60"/>
      <c r="AK60"/>
      <c r="AL60"/>
    </row>
    <row r="61" spans="1:38" s="209" customFormat="1" x14ac:dyDescent="0.25">
      <c r="V61"/>
      <c r="W61"/>
      <c r="X61"/>
      <c r="Y61"/>
      <c r="Z61"/>
      <c r="AA61"/>
      <c r="AB61"/>
      <c r="AC61"/>
      <c r="AD61"/>
      <c r="AE61"/>
      <c r="AF61"/>
      <c r="AG61"/>
      <c r="AH61"/>
      <c r="AI61"/>
      <c r="AJ61"/>
      <c r="AK61"/>
      <c r="AL61"/>
    </row>
    <row r="62" spans="1:38" s="209" customFormat="1" x14ac:dyDescent="0.25">
      <c r="V62"/>
      <c r="W62"/>
      <c r="X62"/>
      <c r="Y62"/>
      <c r="Z62"/>
      <c r="AA62"/>
      <c r="AB62"/>
      <c r="AC62"/>
      <c r="AD62"/>
      <c r="AE62"/>
      <c r="AF62"/>
      <c r="AG62"/>
      <c r="AH62"/>
      <c r="AI62"/>
      <c r="AJ62"/>
      <c r="AK62"/>
      <c r="AL62"/>
    </row>
    <row r="63" spans="1:38" s="209" customFormat="1" x14ac:dyDescent="0.25">
      <c r="V63"/>
      <c r="W63"/>
      <c r="X63"/>
      <c r="Y63"/>
      <c r="Z63"/>
      <c r="AA63"/>
      <c r="AB63"/>
      <c r="AC63"/>
      <c r="AD63"/>
      <c r="AE63"/>
      <c r="AF63"/>
      <c r="AG63"/>
      <c r="AH63"/>
      <c r="AI63"/>
      <c r="AJ63"/>
      <c r="AK63"/>
      <c r="AL63"/>
    </row>
    <row r="64" spans="1:38" s="209" customFormat="1" ht="23.25" x14ac:dyDescent="0.35">
      <c r="A64" s="414"/>
      <c r="B64" s="397"/>
      <c r="C64" s="399"/>
      <c r="D64" s="399"/>
      <c r="E64" s="399"/>
      <c r="F64" s="399"/>
      <c r="G64" s="399"/>
      <c r="H64" s="399"/>
      <c r="I64" s="399"/>
      <c r="J64" s="399"/>
      <c r="L64" s="300"/>
      <c r="P64" s="414"/>
      <c r="U64" s="378"/>
      <c r="V64"/>
      <c r="W64"/>
      <c r="X64"/>
      <c r="Y64"/>
      <c r="Z64"/>
      <c r="AA64"/>
      <c r="AB64"/>
      <c r="AC64"/>
      <c r="AD64"/>
      <c r="AE64"/>
      <c r="AF64"/>
      <c r="AG64"/>
      <c r="AH64"/>
      <c r="AI64"/>
      <c r="AJ64"/>
      <c r="AK64"/>
      <c r="AL64"/>
    </row>
    <row r="65" spans="1:38" s="209" customFormat="1" ht="17.25" x14ac:dyDescent="0.25">
      <c r="B65" s="415"/>
      <c r="U65" s="416"/>
      <c r="V65"/>
      <c r="W65"/>
      <c r="X65"/>
      <c r="Y65"/>
      <c r="Z65"/>
      <c r="AA65"/>
      <c r="AB65"/>
      <c r="AC65"/>
      <c r="AD65"/>
      <c r="AE65"/>
      <c r="AF65"/>
      <c r="AG65"/>
      <c r="AH65"/>
      <c r="AI65"/>
      <c r="AJ65"/>
      <c r="AK65"/>
      <c r="AL65"/>
    </row>
    <row r="66" spans="1:38" s="209" customFormat="1" ht="18.75" x14ac:dyDescent="0.3">
      <c r="A66" s="417"/>
      <c r="B66" s="378"/>
      <c r="C66" s="378"/>
      <c r="D66" s="378"/>
      <c r="E66" s="378"/>
      <c r="F66" s="378"/>
      <c r="G66" s="378"/>
      <c r="H66" s="378"/>
      <c r="I66" s="378"/>
      <c r="J66" s="378"/>
      <c r="K66" s="378"/>
      <c r="L66" s="378"/>
      <c r="M66" s="378"/>
      <c r="N66" s="378"/>
      <c r="P66" s="417"/>
      <c r="Q66" s="378"/>
      <c r="R66" s="378"/>
      <c r="S66" s="378"/>
      <c r="T66" s="378"/>
      <c r="U66" s="395"/>
      <c r="V66"/>
      <c r="W66"/>
      <c r="X66"/>
      <c r="Y66"/>
      <c r="Z66"/>
      <c r="AA66"/>
      <c r="AB66"/>
      <c r="AC66"/>
      <c r="AD66"/>
      <c r="AE66"/>
      <c r="AF66"/>
      <c r="AG66"/>
      <c r="AH66"/>
      <c r="AI66"/>
      <c r="AJ66"/>
      <c r="AK66"/>
      <c r="AL66"/>
    </row>
    <row r="67" spans="1:38" s="209" customFormat="1" ht="18.75" x14ac:dyDescent="0.3">
      <c r="A67" s="418"/>
      <c r="B67" s="419"/>
      <c r="C67" s="416"/>
      <c r="D67" s="416"/>
      <c r="E67" s="416"/>
      <c r="F67" s="416"/>
      <c r="G67" s="416"/>
      <c r="H67" s="416"/>
      <c r="I67" s="418"/>
      <c r="J67" s="418"/>
      <c r="K67" s="418"/>
      <c r="L67" s="418"/>
      <c r="M67" s="418"/>
      <c r="N67" s="420"/>
      <c r="P67" s="418"/>
      <c r="Q67" s="419"/>
      <c r="R67" s="585"/>
      <c r="S67" s="585"/>
      <c r="T67" s="585"/>
      <c r="U67" s="395"/>
      <c r="V67"/>
      <c r="W67"/>
      <c r="X67"/>
      <c r="Y67"/>
      <c r="Z67"/>
      <c r="AA67"/>
      <c r="AB67"/>
      <c r="AC67"/>
      <c r="AD67"/>
      <c r="AE67"/>
      <c r="AF67"/>
      <c r="AG67"/>
      <c r="AH67"/>
      <c r="AI67"/>
      <c r="AJ67"/>
      <c r="AK67"/>
      <c r="AL67"/>
    </row>
    <row r="68" spans="1:38" s="209" customFormat="1" ht="18.75" x14ac:dyDescent="0.3">
      <c r="A68" s="421"/>
      <c r="B68" s="422"/>
      <c r="C68" s="395"/>
      <c r="D68" s="395"/>
      <c r="E68" s="395"/>
      <c r="F68" s="423"/>
      <c r="G68" s="395"/>
      <c r="H68" s="395"/>
      <c r="I68" s="396"/>
      <c r="J68" s="396"/>
      <c r="K68" s="396"/>
      <c r="L68" s="424"/>
      <c r="M68" s="424"/>
      <c r="P68" s="421"/>
      <c r="Q68" s="422"/>
      <c r="R68" s="584"/>
      <c r="S68" s="584"/>
      <c r="T68" s="584"/>
      <c r="U68" s="395"/>
      <c r="V68"/>
      <c r="W68"/>
      <c r="X68"/>
      <c r="Y68"/>
      <c r="Z68"/>
      <c r="AA68"/>
      <c r="AB68"/>
      <c r="AC68"/>
      <c r="AD68"/>
      <c r="AE68"/>
      <c r="AF68"/>
      <c r="AG68"/>
      <c r="AH68"/>
      <c r="AI68"/>
      <c r="AJ68"/>
      <c r="AK68"/>
      <c r="AL68"/>
    </row>
    <row r="69" spans="1:38" s="209" customFormat="1" ht="18.75" x14ac:dyDescent="0.3">
      <c r="A69" s="421"/>
      <c r="B69" s="422"/>
      <c r="C69" s="395"/>
      <c r="D69" s="395"/>
      <c r="E69" s="395"/>
      <c r="F69" s="425"/>
      <c r="G69" s="395"/>
      <c r="H69" s="395"/>
      <c r="I69" s="396"/>
      <c r="J69" s="396"/>
      <c r="K69" s="396"/>
      <c r="L69" s="424"/>
      <c r="M69" s="424"/>
      <c r="P69" s="421"/>
      <c r="Q69" s="422"/>
      <c r="R69" s="584"/>
      <c r="S69" s="584"/>
      <c r="T69" s="584"/>
      <c r="U69" s="395"/>
      <c r="V69"/>
      <c r="W69"/>
      <c r="X69"/>
      <c r="Y69"/>
      <c r="Z69"/>
      <c r="AA69"/>
      <c r="AB69"/>
      <c r="AC69"/>
      <c r="AD69"/>
      <c r="AE69"/>
      <c r="AF69"/>
      <c r="AG69"/>
      <c r="AH69"/>
      <c r="AI69"/>
      <c r="AJ69"/>
      <c r="AK69"/>
      <c r="AL69"/>
    </row>
    <row r="70" spans="1:38" s="209" customFormat="1" ht="18.75" x14ac:dyDescent="0.3">
      <c r="A70" s="421"/>
      <c r="B70" s="422"/>
      <c r="C70" s="395"/>
      <c r="D70" s="395"/>
      <c r="E70" s="395"/>
      <c r="F70" s="423"/>
      <c r="G70" s="395"/>
      <c r="H70" s="395"/>
      <c r="I70" s="396"/>
      <c r="J70" s="396"/>
      <c r="K70" s="396"/>
      <c r="L70" s="424"/>
      <c r="M70" s="424"/>
      <c r="P70" s="421"/>
      <c r="Q70" s="422"/>
      <c r="R70" s="582"/>
      <c r="S70" s="582"/>
      <c r="T70" s="582"/>
      <c r="U70" s="395"/>
      <c r="V70"/>
      <c r="W70"/>
      <c r="X70"/>
      <c r="Y70"/>
      <c r="Z70"/>
      <c r="AA70"/>
      <c r="AB70"/>
      <c r="AC70"/>
      <c r="AD70"/>
      <c r="AE70"/>
      <c r="AF70"/>
      <c r="AG70"/>
      <c r="AH70"/>
      <c r="AI70"/>
      <c r="AJ70"/>
      <c r="AK70"/>
      <c r="AL70"/>
    </row>
    <row r="71" spans="1:38" s="209" customFormat="1" ht="18.75" x14ac:dyDescent="0.3">
      <c r="A71" s="421"/>
      <c r="B71" s="422"/>
      <c r="C71" s="395"/>
      <c r="D71" s="395"/>
      <c r="E71" s="395"/>
      <c r="F71" s="425"/>
      <c r="G71" s="395"/>
      <c r="H71" s="395"/>
      <c r="I71" s="396"/>
      <c r="J71" s="396"/>
      <c r="K71" s="396"/>
      <c r="L71" s="424"/>
      <c r="M71" s="424"/>
      <c r="P71" s="421"/>
      <c r="Q71" s="422"/>
      <c r="R71" s="582"/>
      <c r="S71" s="582"/>
      <c r="T71" s="582"/>
      <c r="U71" s="395"/>
      <c r="V71"/>
      <c r="W71"/>
      <c r="X71"/>
      <c r="Y71"/>
      <c r="Z71"/>
      <c r="AA71"/>
      <c r="AB71"/>
      <c r="AC71"/>
      <c r="AD71"/>
      <c r="AE71"/>
      <c r="AF71"/>
      <c r="AG71"/>
      <c r="AH71"/>
      <c r="AI71"/>
      <c r="AJ71"/>
      <c r="AK71"/>
      <c r="AL71"/>
    </row>
    <row r="72" spans="1:38" s="209" customFormat="1" ht="18.75" x14ac:dyDescent="0.3">
      <c r="A72" s="421"/>
      <c r="B72" s="422"/>
      <c r="C72" s="395"/>
      <c r="D72" s="395"/>
      <c r="E72" s="395"/>
      <c r="F72" s="423"/>
      <c r="G72" s="395"/>
      <c r="H72" s="395"/>
      <c r="I72" s="396"/>
      <c r="J72" s="396"/>
      <c r="K72" s="396"/>
      <c r="L72" s="424"/>
      <c r="M72" s="424"/>
      <c r="P72" s="421"/>
      <c r="Q72" s="422"/>
      <c r="R72" s="582"/>
      <c r="S72" s="582"/>
      <c r="T72" s="582"/>
      <c r="U72" s="395"/>
      <c r="V72"/>
      <c r="W72"/>
      <c r="X72"/>
      <c r="Y72"/>
      <c r="Z72"/>
      <c r="AA72"/>
      <c r="AB72"/>
      <c r="AC72"/>
      <c r="AD72"/>
      <c r="AE72"/>
      <c r="AF72"/>
      <c r="AG72"/>
      <c r="AH72"/>
      <c r="AI72"/>
      <c r="AJ72"/>
      <c r="AK72"/>
      <c r="AL72"/>
    </row>
    <row r="73" spans="1:38" s="209" customFormat="1" ht="18.75" x14ac:dyDescent="0.3">
      <c r="A73" s="421"/>
      <c r="B73" s="422"/>
      <c r="C73" s="395"/>
      <c r="D73" s="395"/>
      <c r="E73" s="395"/>
      <c r="F73" s="425"/>
      <c r="G73" s="395"/>
      <c r="H73" s="395"/>
      <c r="I73" s="396"/>
      <c r="J73" s="396"/>
      <c r="K73" s="396"/>
      <c r="L73" s="424"/>
      <c r="M73" s="424"/>
      <c r="P73" s="421"/>
      <c r="Q73" s="422"/>
      <c r="R73" s="582"/>
      <c r="S73" s="582"/>
      <c r="T73" s="582"/>
      <c r="U73" s="395"/>
      <c r="V73"/>
      <c r="W73"/>
      <c r="X73"/>
      <c r="Y73"/>
      <c r="Z73"/>
      <c r="AA73"/>
      <c r="AB73"/>
      <c r="AC73"/>
      <c r="AD73"/>
      <c r="AE73"/>
      <c r="AF73"/>
      <c r="AG73"/>
      <c r="AH73"/>
      <c r="AI73"/>
      <c r="AJ73"/>
      <c r="AK73"/>
      <c r="AL73"/>
    </row>
    <row r="74" spans="1:38" s="209" customFormat="1" ht="18.75" x14ac:dyDescent="0.3">
      <c r="A74" s="421"/>
      <c r="B74" s="422"/>
      <c r="C74" s="395"/>
      <c r="D74" s="395"/>
      <c r="E74" s="395"/>
      <c r="F74" s="423"/>
      <c r="G74" s="395"/>
      <c r="H74" s="395"/>
      <c r="I74" s="396"/>
      <c r="J74" s="396"/>
      <c r="K74" s="396"/>
      <c r="L74" s="424"/>
      <c r="M74" s="424"/>
      <c r="P74" s="421"/>
      <c r="Q74" s="422"/>
      <c r="R74" s="582"/>
      <c r="S74" s="582"/>
      <c r="T74" s="582"/>
      <c r="U74" s="395"/>
      <c r="V74"/>
      <c r="W74"/>
      <c r="X74"/>
      <c r="Y74"/>
      <c r="Z74"/>
      <c r="AA74"/>
      <c r="AB74"/>
      <c r="AC74"/>
      <c r="AD74"/>
      <c r="AE74"/>
      <c r="AF74"/>
      <c r="AG74"/>
      <c r="AH74"/>
      <c r="AI74"/>
      <c r="AJ74"/>
      <c r="AK74"/>
      <c r="AL74"/>
    </row>
    <row r="75" spans="1:38" s="209" customFormat="1" ht="18.75" x14ac:dyDescent="0.3">
      <c r="A75" s="421"/>
      <c r="B75" s="422"/>
      <c r="C75" s="395"/>
      <c r="D75" s="395"/>
      <c r="E75" s="395"/>
      <c r="F75" s="425"/>
      <c r="G75" s="395"/>
      <c r="H75" s="395"/>
      <c r="I75" s="396"/>
      <c r="J75" s="396"/>
      <c r="K75" s="396"/>
      <c r="L75" s="424"/>
      <c r="M75" s="424"/>
      <c r="P75" s="421"/>
      <c r="Q75" s="422"/>
      <c r="R75" s="582"/>
      <c r="S75" s="582"/>
      <c r="T75" s="582"/>
      <c r="U75" s="395"/>
      <c r="V75"/>
      <c r="W75"/>
      <c r="X75"/>
      <c r="Y75"/>
      <c r="Z75"/>
      <c r="AA75"/>
      <c r="AB75"/>
      <c r="AC75"/>
      <c r="AD75"/>
      <c r="AE75"/>
      <c r="AF75"/>
      <c r="AG75"/>
      <c r="AH75"/>
      <c r="AI75"/>
      <c r="AJ75"/>
      <c r="AK75"/>
      <c r="AL75"/>
    </row>
    <row r="76" spans="1:38" s="209" customFormat="1" ht="18.75" x14ac:dyDescent="0.3">
      <c r="A76" s="421"/>
      <c r="B76" s="422"/>
      <c r="C76" s="395"/>
      <c r="D76" s="395"/>
      <c r="E76" s="395"/>
      <c r="F76" s="423"/>
      <c r="G76" s="395"/>
      <c r="H76" s="395"/>
      <c r="I76" s="396"/>
      <c r="J76" s="396"/>
      <c r="K76" s="396"/>
      <c r="L76" s="424"/>
      <c r="M76" s="424"/>
      <c r="P76" s="421"/>
      <c r="Q76" s="422"/>
      <c r="R76" s="582"/>
      <c r="S76" s="582"/>
      <c r="T76" s="582"/>
      <c r="U76" s="395"/>
      <c r="V76"/>
      <c r="W76"/>
      <c r="X76"/>
      <c r="Y76"/>
      <c r="Z76"/>
      <c r="AA76"/>
      <c r="AB76"/>
      <c r="AC76"/>
      <c r="AD76"/>
      <c r="AE76"/>
      <c r="AF76"/>
      <c r="AG76"/>
      <c r="AH76"/>
      <c r="AI76"/>
      <c r="AJ76"/>
      <c r="AK76"/>
      <c r="AL76"/>
    </row>
    <row r="77" spans="1:38" s="209" customFormat="1" ht="18.75" x14ac:dyDescent="0.3">
      <c r="A77" s="421"/>
      <c r="B77" s="422"/>
      <c r="C77" s="395"/>
      <c r="D77" s="395"/>
      <c r="E77" s="395"/>
      <c r="F77" s="425"/>
      <c r="G77" s="395"/>
      <c r="H77" s="395"/>
      <c r="I77" s="396"/>
      <c r="J77" s="396"/>
      <c r="K77" s="396"/>
      <c r="L77" s="424"/>
      <c r="M77" s="424"/>
      <c r="P77" s="421"/>
      <c r="Q77" s="422"/>
      <c r="R77" s="582"/>
      <c r="S77" s="582"/>
      <c r="T77" s="582"/>
      <c r="U77" s="395"/>
      <c r="V77"/>
      <c r="W77"/>
      <c r="X77"/>
      <c r="Y77"/>
      <c r="Z77"/>
      <c r="AA77"/>
      <c r="AB77"/>
      <c r="AC77"/>
      <c r="AD77"/>
      <c r="AE77"/>
      <c r="AF77"/>
      <c r="AG77"/>
      <c r="AH77"/>
      <c r="AI77"/>
      <c r="AJ77"/>
      <c r="AK77"/>
      <c r="AL77"/>
    </row>
    <row r="78" spans="1:38" s="209" customFormat="1" ht="18.75" x14ac:dyDescent="0.3">
      <c r="A78" s="421"/>
      <c r="B78" s="422"/>
      <c r="C78" s="395"/>
      <c r="D78" s="395"/>
      <c r="E78" s="395"/>
      <c r="F78" s="423"/>
      <c r="G78" s="395"/>
      <c r="H78" s="395"/>
      <c r="I78" s="396"/>
      <c r="J78" s="396"/>
      <c r="K78" s="396"/>
      <c r="L78" s="424"/>
      <c r="M78" s="424"/>
      <c r="P78" s="421"/>
      <c r="Q78" s="422"/>
      <c r="R78" s="582"/>
      <c r="S78" s="582"/>
      <c r="T78" s="582"/>
      <c r="U78" s="395"/>
      <c r="V78"/>
      <c r="W78"/>
      <c r="X78"/>
      <c r="Y78"/>
      <c r="Z78"/>
      <c r="AA78"/>
      <c r="AB78"/>
      <c r="AC78"/>
      <c r="AD78"/>
      <c r="AE78"/>
      <c r="AF78"/>
      <c r="AG78"/>
      <c r="AH78"/>
      <c r="AI78"/>
      <c r="AJ78"/>
      <c r="AK78"/>
      <c r="AL78"/>
    </row>
    <row r="79" spans="1:38" s="209" customFormat="1" ht="18.75" x14ac:dyDescent="0.3">
      <c r="A79" s="421"/>
      <c r="B79" s="422"/>
      <c r="C79" s="395"/>
      <c r="D79" s="395"/>
      <c r="E79" s="395"/>
      <c r="F79" s="425"/>
      <c r="G79" s="395"/>
      <c r="H79" s="395"/>
      <c r="I79" s="396"/>
      <c r="J79" s="396"/>
      <c r="K79" s="396"/>
      <c r="L79" s="424"/>
      <c r="M79" s="424"/>
      <c r="P79" s="421"/>
      <c r="Q79" s="422"/>
      <c r="R79" s="582"/>
      <c r="S79" s="582"/>
      <c r="T79" s="582"/>
      <c r="U79" s="395"/>
      <c r="V79"/>
      <c r="W79"/>
      <c r="X79"/>
      <c r="Y79"/>
      <c r="Z79"/>
      <c r="AA79"/>
      <c r="AB79"/>
      <c r="AC79"/>
      <c r="AD79"/>
      <c r="AE79"/>
      <c r="AF79"/>
      <c r="AG79"/>
      <c r="AH79"/>
      <c r="AI79"/>
      <c r="AJ79"/>
      <c r="AK79"/>
      <c r="AL79"/>
    </row>
    <row r="80" spans="1:38" s="209" customFormat="1" ht="18.75" x14ac:dyDescent="0.3">
      <c r="A80" s="421"/>
      <c r="B80" s="422"/>
      <c r="C80" s="395"/>
      <c r="D80" s="395"/>
      <c r="E80" s="395"/>
      <c r="F80" s="423"/>
      <c r="G80" s="395"/>
      <c r="H80" s="395"/>
      <c r="I80" s="396"/>
      <c r="J80" s="396"/>
      <c r="K80" s="396"/>
      <c r="L80" s="424"/>
      <c r="M80" s="424"/>
      <c r="P80" s="421"/>
      <c r="Q80" s="422"/>
      <c r="R80" s="582"/>
      <c r="S80" s="582"/>
      <c r="T80" s="582"/>
      <c r="U80" s="395"/>
      <c r="V80"/>
      <c r="W80"/>
      <c r="X80"/>
      <c r="Y80"/>
      <c r="Z80"/>
      <c r="AA80"/>
      <c r="AB80"/>
      <c r="AC80"/>
      <c r="AD80"/>
      <c r="AE80"/>
      <c r="AF80"/>
      <c r="AG80"/>
      <c r="AH80"/>
      <c r="AI80"/>
      <c r="AJ80"/>
      <c r="AK80"/>
      <c r="AL80"/>
    </row>
    <row r="81" spans="1:38" s="209" customFormat="1" ht="18.75" x14ac:dyDescent="0.3">
      <c r="A81" s="421"/>
      <c r="B81" s="422"/>
      <c r="C81" s="395"/>
      <c r="D81" s="395"/>
      <c r="E81" s="395"/>
      <c r="F81" s="425"/>
      <c r="G81" s="395"/>
      <c r="H81" s="395"/>
      <c r="I81" s="396"/>
      <c r="J81" s="396"/>
      <c r="K81" s="396"/>
      <c r="L81" s="424"/>
      <c r="M81" s="424"/>
      <c r="P81" s="421"/>
      <c r="Q81" s="422"/>
      <c r="R81" s="582"/>
      <c r="S81" s="582"/>
      <c r="T81" s="582"/>
      <c r="U81" s="395"/>
      <c r="V81"/>
      <c r="W81"/>
      <c r="X81"/>
      <c r="Y81"/>
      <c r="Z81"/>
      <c r="AA81"/>
      <c r="AB81"/>
      <c r="AC81"/>
      <c r="AD81"/>
      <c r="AE81"/>
      <c r="AF81"/>
      <c r="AG81"/>
      <c r="AH81"/>
      <c r="AI81"/>
      <c r="AJ81"/>
      <c r="AK81"/>
      <c r="AL81"/>
    </row>
    <row r="82" spans="1:38" s="209" customFormat="1" ht="18.75" x14ac:dyDescent="0.3">
      <c r="A82" s="421"/>
      <c r="B82" s="422"/>
      <c r="C82" s="395"/>
      <c r="D82" s="395"/>
      <c r="E82" s="395"/>
      <c r="F82" s="423"/>
      <c r="G82" s="395"/>
      <c r="H82" s="395"/>
      <c r="I82" s="396"/>
      <c r="J82" s="396"/>
      <c r="K82" s="396"/>
      <c r="L82" s="424"/>
      <c r="M82" s="424"/>
      <c r="P82" s="421"/>
      <c r="Q82" s="422"/>
      <c r="R82" s="582"/>
      <c r="S82" s="582"/>
      <c r="T82" s="582"/>
      <c r="U82" s="395"/>
      <c r="V82"/>
      <c r="W82"/>
      <c r="X82"/>
      <c r="Y82"/>
      <c r="Z82"/>
      <c r="AA82"/>
      <c r="AB82"/>
      <c r="AC82"/>
      <c r="AD82"/>
      <c r="AE82"/>
      <c r="AF82"/>
      <c r="AG82"/>
      <c r="AH82"/>
      <c r="AI82"/>
      <c r="AJ82"/>
      <c r="AK82"/>
      <c r="AL82"/>
    </row>
    <row r="83" spans="1:38" s="209" customFormat="1" ht="18.75" x14ac:dyDescent="0.3">
      <c r="A83" s="421"/>
      <c r="B83" s="422"/>
      <c r="C83" s="395"/>
      <c r="D83" s="395"/>
      <c r="E83" s="395"/>
      <c r="F83" s="425"/>
      <c r="G83" s="395"/>
      <c r="H83" s="395"/>
      <c r="I83" s="396"/>
      <c r="J83" s="396"/>
      <c r="K83" s="396"/>
      <c r="L83" s="424"/>
      <c r="M83" s="424"/>
      <c r="P83" s="421"/>
      <c r="Q83" s="422"/>
      <c r="R83" s="582"/>
      <c r="S83" s="582"/>
      <c r="T83" s="582"/>
      <c r="U83" s="395"/>
      <c r="V83"/>
      <c r="W83"/>
      <c r="X83"/>
      <c r="Y83"/>
      <c r="Z83"/>
      <c r="AA83"/>
      <c r="AB83"/>
      <c r="AC83"/>
      <c r="AD83"/>
      <c r="AE83"/>
      <c r="AF83"/>
      <c r="AG83"/>
      <c r="AH83"/>
      <c r="AI83"/>
      <c r="AJ83"/>
      <c r="AK83"/>
      <c r="AL83"/>
    </row>
    <row r="84" spans="1:38" s="209" customFormat="1" ht="18.75" x14ac:dyDescent="0.3">
      <c r="A84" s="421"/>
      <c r="B84" s="422"/>
      <c r="C84" s="395"/>
      <c r="D84" s="395"/>
      <c r="E84" s="395"/>
      <c r="F84" s="423"/>
      <c r="G84" s="395"/>
      <c r="H84" s="395"/>
      <c r="I84" s="396"/>
      <c r="J84" s="396"/>
      <c r="K84" s="396"/>
      <c r="L84" s="424"/>
      <c r="M84" s="424"/>
      <c r="P84" s="421"/>
      <c r="Q84" s="422"/>
      <c r="R84" s="582"/>
      <c r="S84" s="582"/>
      <c r="T84" s="582"/>
      <c r="U84" s="395"/>
      <c r="V84"/>
      <c r="W84"/>
      <c r="X84"/>
      <c r="Y84"/>
      <c r="Z84"/>
      <c r="AA84"/>
      <c r="AB84"/>
      <c r="AC84"/>
      <c r="AD84"/>
      <c r="AE84"/>
      <c r="AF84"/>
      <c r="AG84"/>
      <c r="AH84"/>
      <c r="AI84"/>
      <c r="AJ84"/>
      <c r="AK84"/>
      <c r="AL84"/>
    </row>
    <row r="85" spans="1:38" s="209" customFormat="1" ht="18.75" x14ac:dyDescent="0.3">
      <c r="A85" s="421"/>
      <c r="B85" s="422"/>
      <c r="C85" s="395"/>
      <c r="D85" s="395"/>
      <c r="E85" s="395"/>
      <c r="F85" s="425"/>
      <c r="G85" s="395"/>
      <c r="H85" s="395"/>
      <c r="I85" s="396"/>
      <c r="J85" s="396"/>
      <c r="K85" s="396"/>
      <c r="L85" s="424"/>
      <c r="M85" s="424"/>
      <c r="P85" s="421"/>
      <c r="Q85" s="422"/>
      <c r="R85" s="582"/>
      <c r="S85" s="582"/>
      <c r="T85" s="582"/>
      <c r="V85"/>
      <c r="W85"/>
      <c r="X85"/>
      <c r="Y85"/>
      <c r="Z85"/>
      <c r="AA85"/>
      <c r="AB85"/>
      <c r="AC85"/>
      <c r="AD85"/>
      <c r="AE85"/>
      <c r="AF85"/>
      <c r="AG85"/>
      <c r="AH85"/>
      <c r="AI85"/>
      <c r="AJ85"/>
      <c r="AK85"/>
      <c r="AL85"/>
    </row>
    <row r="86" spans="1:38" s="209" customFormat="1" ht="18.75" x14ac:dyDescent="0.3">
      <c r="A86" s="421"/>
      <c r="B86" s="422"/>
      <c r="C86" s="395"/>
      <c r="D86" s="395"/>
      <c r="E86" s="395"/>
      <c r="F86" s="423"/>
      <c r="G86" s="395"/>
      <c r="H86" s="395"/>
      <c r="I86" s="396"/>
      <c r="J86" s="396"/>
      <c r="K86" s="396"/>
      <c r="L86" s="424"/>
      <c r="M86" s="424"/>
      <c r="P86" s="421"/>
      <c r="Q86" s="422"/>
      <c r="R86" s="582"/>
      <c r="S86" s="582"/>
      <c r="T86" s="582"/>
      <c r="V86"/>
      <c r="W86"/>
      <c r="X86"/>
      <c r="Y86"/>
      <c r="Z86"/>
      <c r="AA86"/>
      <c r="AB86"/>
      <c r="AC86"/>
      <c r="AD86"/>
      <c r="AE86"/>
      <c r="AF86"/>
      <c r="AG86"/>
      <c r="AH86"/>
      <c r="AI86"/>
      <c r="AJ86"/>
      <c r="AK86"/>
      <c r="AL86"/>
    </row>
    <row r="87" spans="1:38" s="209" customFormat="1" x14ac:dyDescent="0.25">
      <c r="A87" s="426"/>
      <c r="B87" s="426"/>
      <c r="C87" s="426"/>
      <c r="D87" s="426"/>
      <c r="E87" s="426"/>
      <c r="F87" s="427"/>
      <c r="G87" s="427"/>
      <c r="H87" s="427"/>
      <c r="I87" s="427"/>
      <c r="J87" s="427"/>
      <c r="K87" s="427"/>
      <c r="L87" s="427"/>
      <c r="M87" s="427"/>
      <c r="N87" s="427"/>
      <c r="O87" s="427"/>
      <c r="P87" s="427"/>
      <c r="V87"/>
      <c r="W87"/>
      <c r="X87"/>
      <c r="Y87"/>
      <c r="Z87"/>
      <c r="AA87"/>
      <c r="AB87"/>
      <c r="AC87"/>
      <c r="AD87"/>
      <c r="AE87"/>
      <c r="AF87"/>
      <c r="AG87"/>
      <c r="AH87"/>
      <c r="AI87"/>
      <c r="AJ87"/>
      <c r="AK87"/>
      <c r="AL87"/>
    </row>
    <row r="88" spans="1:38" s="209" customFormat="1" x14ac:dyDescent="0.25">
      <c r="A88" s="583"/>
      <c r="B88" s="583"/>
      <c r="C88" s="583"/>
      <c r="D88" s="583"/>
      <c r="E88" s="583"/>
      <c r="M88" s="413"/>
      <c r="N88" s="413"/>
      <c r="V88"/>
      <c r="W88"/>
      <c r="X88"/>
      <c r="Y88"/>
      <c r="Z88"/>
      <c r="AA88"/>
      <c r="AB88"/>
      <c r="AC88"/>
      <c r="AD88"/>
      <c r="AE88"/>
      <c r="AF88"/>
      <c r="AG88"/>
      <c r="AH88"/>
      <c r="AI88"/>
      <c r="AJ88"/>
      <c r="AK88"/>
      <c r="AL88"/>
    </row>
    <row r="89" spans="1:38" s="209" customFormat="1" x14ac:dyDescent="0.25">
      <c r="A89" s="412"/>
      <c r="B89" s="412"/>
      <c r="C89" s="412"/>
      <c r="D89" s="412"/>
      <c r="E89" s="412"/>
      <c r="M89" s="413"/>
      <c r="N89" s="413"/>
      <c r="V89"/>
      <c r="W89"/>
      <c r="X89"/>
      <c r="Y89"/>
      <c r="Z89"/>
      <c r="AA89"/>
      <c r="AB89"/>
      <c r="AC89"/>
      <c r="AD89"/>
      <c r="AE89"/>
      <c r="AF89"/>
      <c r="AG89"/>
      <c r="AH89"/>
      <c r="AI89"/>
      <c r="AJ89"/>
      <c r="AK89"/>
      <c r="AL89"/>
    </row>
    <row r="90" spans="1:38" s="209" customFormat="1" x14ac:dyDescent="0.25">
      <c r="A90" s="412"/>
      <c r="B90" s="412"/>
      <c r="C90" s="412"/>
      <c r="D90" s="412"/>
      <c r="E90" s="412"/>
      <c r="M90" s="413"/>
      <c r="N90" s="413"/>
      <c r="V90"/>
      <c r="W90"/>
      <c r="X90"/>
      <c r="Y90"/>
      <c r="Z90"/>
      <c r="AA90"/>
      <c r="AB90"/>
      <c r="AC90"/>
      <c r="AD90"/>
      <c r="AE90"/>
      <c r="AF90"/>
      <c r="AG90"/>
      <c r="AH90"/>
      <c r="AI90"/>
      <c r="AJ90"/>
      <c r="AK90"/>
      <c r="AL90"/>
    </row>
    <row r="91" spans="1:38" s="209" customFormat="1" x14ac:dyDescent="0.25">
      <c r="A91" s="412"/>
      <c r="B91" s="412"/>
      <c r="C91" s="412"/>
      <c r="D91" s="412"/>
      <c r="E91" s="412"/>
      <c r="M91" s="413"/>
      <c r="N91" s="413"/>
      <c r="V91"/>
      <c r="W91"/>
      <c r="X91"/>
      <c r="Y91"/>
      <c r="Z91"/>
      <c r="AA91"/>
      <c r="AB91"/>
      <c r="AC91"/>
      <c r="AD91"/>
      <c r="AE91"/>
      <c r="AF91"/>
      <c r="AG91"/>
      <c r="AH91"/>
      <c r="AI91"/>
      <c r="AJ91"/>
      <c r="AK91"/>
      <c r="AL91"/>
    </row>
    <row r="92" spans="1:38" s="209" customFormat="1" x14ac:dyDescent="0.25">
      <c r="A92" s="412"/>
      <c r="B92" s="412"/>
      <c r="C92" s="412"/>
      <c r="D92" s="412"/>
      <c r="E92" s="412"/>
      <c r="M92" s="413"/>
      <c r="N92" s="413"/>
      <c r="V92"/>
      <c r="W92"/>
      <c r="X92"/>
      <c r="Y92"/>
      <c r="Z92"/>
      <c r="AA92"/>
      <c r="AB92"/>
      <c r="AC92"/>
      <c r="AD92"/>
      <c r="AE92"/>
      <c r="AF92"/>
      <c r="AG92"/>
      <c r="AH92"/>
      <c r="AI92"/>
      <c r="AJ92"/>
      <c r="AK92"/>
      <c r="AL92"/>
    </row>
    <row r="93" spans="1:38" s="209" customFormat="1" x14ac:dyDescent="0.25">
      <c r="A93" s="412"/>
      <c r="B93" s="412"/>
      <c r="C93" s="412"/>
      <c r="D93" s="412"/>
      <c r="E93" s="412"/>
      <c r="M93" s="413"/>
      <c r="N93" s="413"/>
      <c r="V93"/>
      <c r="W93"/>
      <c r="X93"/>
      <c r="Y93"/>
      <c r="Z93"/>
      <c r="AA93"/>
      <c r="AB93"/>
      <c r="AC93"/>
      <c r="AD93"/>
      <c r="AE93"/>
      <c r="AF93"/>
      <c r="AG93"/>
      <c r="AH93"/>
      <c r="AI93"/>
      <c r="AJ93"/>
      <c r="AK93"/>
      <c r="AL93"/>
    </row>
    <row r="94" spans="1:38" s="209" customFormat="1" x14ac:dyDescent="0.25">
      <c r="A94" s="412"/>
      <c r="B94" s="412"/>
      <c r="C94" s="412"/>
      <c r="D94" s="412"/>
      <c r="E94" s="412"/>
      <c r="M94" s="413"/>
      <c r="N94" s="413"/>
      <c r="V94"/>
      <c r="W94"/>
      <c r="X94"/>
      <c r="Y94"/>
      <c r="Z94"/>
      <c r="AA94"/>
      <c r="AB94"/>
      <c r="AC94"/>
      <c r="AD94"/>
      <c r="AE94"/>
      <c r="AF94"/>
      <c r="AG94"/>
      <c r="AH94"/>
      <c r="AI94"/>
      <c r="AJ94"/>
      <c r="AK94"/>
      <c r="AL94"/>
    </row>
    <row r="95" spans="1:38" s="209" customFormat="1" x14ac:dyDescent="0.25">
      <c r="A95" s="412"/>
      <c r="B95" s="412"/>
      <c r="C95" s="412"/>
      <c r="D95" s="412"/>
      <c r="E95" s="412"/>
      <c r="M95" s="413"/>
      <c r="N95" s="413"/>
      <c r="V95"/>
      <c r="W95"/>
      <c r="X95"/>
      <c r="Y95"/>
      <c r="Z95"/>
      <c r="AA95"/>
      <c r="AB95"/>
      <c r="AC95"/>
      <c r="AD95"/>
      <c r="AE95"/>
      <c r="AF95"/>
      <c r="AG95"/>
      <c r="AH95"/>
      <c r="AI95"/>
      <c r="AJ95"/>
      <c r="AK95"/>
      <c r="AL95"/>
    </row>
    <row r="96" spans="1:38" s="209" customFormat="1" x14ac:dyDescent="0.25">
      <c r="A96" s="412"/>
      <c r="B96" s="412"/>
      <c r="C96" s="412"/>
      <c r="D96" s="412"/>
      <c r="E96" s="412"/>
      <c r="M96" s="413"/>
      <c r="N96" s="413"/>
      <c r="V96"/>
      <c r="W96"/>
      <c r="X96"/>
      <c r="Y96"/>
      <c r="Z96"/>
      <c r="AA96"/>
      <c r="AB96"/>
      <c r="AC96"/>
      <c r="AD96"/>
      <c r="AE96"/>
      <c r="AF96"/>
      <c r="AG96"/>
      <c r="AH96"/>
      <c r="AI96"/>
      <c r="AJ96"/>
      <c r="AK96"/>
      <c r="AL96"/>
    </row>
    <row r="97" spans="1:38" s="209" customFormat="1" x14ac:dyDescent="0.25">
      <c r="A97" s="412"/>
      <c r="B97" s="412"/>
      <c r="C97" s="412"/>
      <c r="D97" s="412"/>
      <c r="E97" s="412"/>
      <c r="M97" s="413"/>
      <c r="N97" s="413"/>
      <c r="V97"/>
      <c r="W97"/>
      <c r="X97"/>
      <c r="Y97"/>
      <c r="Z97"/>
      <c r="AA97"/>
      <c r="AB97"/>
      <c r="AC97"/>
      <c r="AD97"/>
      <c r="AE97"/>
      <c r="AF97"/>
      <c r="AG97"/>
      <c r="AH97"/>
      <c r="AI97"/>
      <c r="AJ97"/>
      <c r="AK97"/>
      <c r="AL97"/>
    </row>
    <row r="98" spans="1:38" s="209" customFormat="1" x14ac:dyDescent="0.25">
      <c r="V98"/>
      <c r="W98"/>
      <c r="X98"/>
      <c r="Y98"/>
      <c r="Z98"/>
      <c r="AA98"/>
      <c r="AB98"/>
      <c r="AC98"/>
      <c r="AD98"/>
      <c r="AE98"/>
      <c r="AF98"/>
      <c r="AG98"/>
      <c r="AH98"/>
      <c r="AI98"/>
      <c r="AJ98"/>
      <c r="AK98"/>
      <c r="AL98"/>
    </row>
    <row r="99" spans="1:38" s="209" customFormat="1" x14ac:dyDescent="0.25">
      <c r="V99"/>
      <c r="W99"/>
      <c r="X99"/>
      <c r="Y99"/>
      <c r="Z99"/>
      <c r="AA99"/>
      <c r="AB99"/>
      <c r="AC99"/>
      <c r="AD99"/>
      <c r="AE99"/>
      <c r="AF99"/>
      <c r="AG99"/>
      <c r="AH99"/>
      <c r="AI99"/>
      <c r="AJ99"/>
      <c r="AK99"/>
      <c r="AL99"/>
    </row>
    <row r="100" spans="1:38" s="209" customFormat="1" x14ac:dyDescent="0.25">
      <c r="V100"/>
      <c r="W100"/>
      <c r="X100"/>
      <c r="Y100"/>
      <c r="Z100"/>
      <c r="AA100"/>
      <c r="AB100"/>
      <c r="AC100"/>
      <c r="AD100"/>
      <c r="AE100"/>
      <c r="AF100"/>
      <c r="AG100"/>
      <c r="AH100"/>
      <c r="AI100"/>
      <c r="AJ100"/>
      <c r="AK100"/>
      <c r="AL100"/>
    </row>
    <row r="101" spans="1:38" s="209" customFormat="1" x14ac:dyDescent="0.25">
      <c r="V101"/>
      <c r="W101"/>
      <c r="X101"/>
      <c r="Y101"/>
      <c r="Z101"/>
      <c r="AA101"/>
      <c r="AB101"/>
      <c r="AC101"/>
      <c r="AD101"/>
      <c r="AE101"/>
      <c r="AF101"/>
      <c r="AG101"/>
      <c r="AH101"/>
      <c r="AI101"/>
      <c r="AJ101"/>
      <c r="AK101"/>
      <c r="AL101"/>
    </row>
    <row r="102" spans="1:38" s="209" customFormat="1" x14ac:dyDescent="0.25">
      <c r="V102"/>
      <c r="W102"/>
      <c r="X102"/>
      <c r="Y102"/>
      <c r="Z102"/>
      <c r="AA102"/>
      <c r="AB102"/>
      <c r="AC102"/>
      <c r="AD102"/>
      <c r="AE102"/>
      <c r="AF102"/>
      <c r="AG102"/>
      <c r="AH102"/>
      <c r="AI102"/>
      <c r="AJ102"/>
      <c r="AK102"/>
      <c r="AL102"/>
    </row>
    <row r="103" spans="1:38" s="209" customFormat="1" x14ac:dyDescent="0.25">
      <c r="V103"/>
      <c r="W103"/>
      <c r="X103"/>
      <c r="Y103"/>
      <c r="Z103"/>
      <c r="AA103"/>
      <c r="AB103"/>
      <c r="AC103"/>
      <c r="AD103"/>
      <c r="AE103"/>
      <c r="AF103"/>
      <c r="AG103"/>
      <c r="AH103"/>
      <c r="AI103"/>
      <c r="AJ103"/>
      <c r="AK103"/>
      <c r="AL103"/>
    </row>
    <row r="104" spans="1:38" s="209" customFormat="1" ht="23.25" x14ac:dyDescent="0.35">
      <c r="A104" s="414"/>
      <c r="B104" s="397"/>
      <c r="C104" s="399"/>
      <c r="D104" s="399"/>
      <c r="E104" s="399"/>
      <c r="F104" s="399"/>
      <c r="G104" s="399"/>
      <c r="H104" s="399"/>
      <c r="I104" s="399"/>
      <c r="J104" s="399"/>
      <c r="L104" s="300"/>
      <c r="P104" s="414"/>
      <c r="U104" s="378"/>
      <c r="V104"/>
      <c r="W104"/>
      <c r="X104"/>
      <c r="Y104"/>
      <c r="Z104"/>
      <c r="AA104"/>
      <c r="AB104"/>
      <c r="AC104"/>
      <c r="AD104"/>
      <c r="AE104"/>
      <c r="AF104"/>
      <c r="AG104"/>
      <c r="AH104"/>
      <c r="AI104"/>
      <c r="AJ104"/>
      <c r="AK104"/>
      <c r="AL104"/>
    </row>
    <row r="105" spans="1:38" s="209" customFormat="1" ht="17.25" x14ac:dyDescent="0.25">
      <c r="B105" s="415"/>
      <c r="U105" s="416"/>
      <c r="V105"/>
      <c r="W105"/>
      <c r="X105"/>
      <c r="Y105"/>
      <c r="Z105"/>
      <c r="AA105"/>
      <c r="AB105"/>
      <c r="AC105"/>
      <c r="AD105"/>
      <c r="AE105"/>
      <c r="AF105"/>
      <c r="AG105"/>
      <c r="AH105"/>
      <c r="AI105"/>
      <c r="AJ105"/>
      <c r="AK105"/>
      <c r="AL105"/>
    </row>
    <row r="106" spans="1:38" s="209" customFormat="1" ht="18.75" x14ac:dyDescent="0.3">
      <c r="A106" s="417"/>
      <c r="B106" s="378"/>
      <c r="C106" s="378"/>
      <c r="D106" s="378"/>
      <c r="E106" s="378"/>
      <c r="F106" s="378"/>
      <c r="G106" s="378"/>
      <c r="H106" s="378"/>
      <c r="I106" s="378"/>
      <c r="J106" s="378"/>
      <c r="K106" s="378"/>
      <c r="L106" s="378"/>
      <c r="M106" s="378"/>
      <c r="N106" s="378"/>
      <c r="P106" s="417"/>
      <c r="Q106" s="378"/>
      <c r="R106" s="378"/>
      <c r="S106" s="378"/>
      <c r="T106" s="378"/>
      <c r="U106" s="395"/>
      <c r="V106"/>
      <c r="W106"/>
      <c r="X106"/>
      <c r="Y106"/>
      <c r="Z106"/>
      <c r="AA106"/>
      <c r="AB106"/>
      <c r="AC106"/>
      <c r="AD106"/>
      <c r="AE106"/>
      <c r="AF106"/>
      <c r="AG106"/>
      <c r="AH106"/>
      <c r="AI106"/>
      <c r="AJ106"/>
      <c r="AK106"/>
      <c r="AL106"/>
    </row>
    <row r="107" spans="1:38" s="209" customFormat="1" ht="18.75" customHeight="1" x14ac:dyDescent="0.3">
      <c r="A107" s="418"/>
      <c r="B107" s="419"/>
      <c r="C107" s="416"/>
      <c r="D107" s="416"/>
      <c r="E107" s="416"/>
      <c r="F107" s="416"/>
      <c r="G107" s="416"/>
      <c r="H107" s="416"/>
      <c r="I107" s="418"/>
      <c r="J107" s="418"/>
      <c r="K107" s="418"/>
      <c r="L107" s="418"/>
      <c r="M107" s="418"/>
      <c r="N107" s="420"/>
      <c r="P107" s="418"/>
      <c r="Q107" s="419"/>
      <c r="R107" s="585"/>
      <c r="S107" s="585"/>
      <c r="T107" s="585"/>
      <c r="U107" s="395"/>
      <c r="V107"/>
      <c r="W107"/>
      <c r="X107"/>
      <c r="Y107"/>
      <c r="Z107"/>
      <c r="AA107"/>
      <c r="AB107"/>
      <c r="AC107"/>
      <c r="AD107"/>
      <c r="AE107"/>
      <c r="AF107"/>
      <c r="AG107"/>
      <c r="AH107"/>
      <c r="AI107"/>
      <c r="AJ107"/>
      <c r="AK107"/>
      <c r="AL107"/>
    </row>
    <row r="108" spans="1:38" s="209" customFormat="1" ht="18.75" x14ac:dyDescent="0.3">
      <c r="A108" s="421"/>
      <c r="B108" s="422"/>
      <c r="C108" s="395"/>
      <c r="D108" s="395"/>
      <c r="E108" s="395"/>
      <c r="F108" s="423"/>
      <c r="G108" s="395"/>
      <c r="H108" s="395"/>
      <c r="I108" s="396"/>
      <c r="J108" s="396"/>
      <c r="K108" s="396"/>
      <c r="L108" s="424"/>
      <c r="M108" s="424"/>
      <c r="P108" s="421"/>
      <c r="Q108" s="422"/>
      <c r="R108" s="584"/>
      <c r="S108" s="584"/>
      <c r="T108" s="584"/>
      <c r="U108" s="395"/>
      <c r="V108"/>
      <c r="W108"/>
      <c r="X108"/>
      <c r="Y108"/>
      <c r="Z108"/>
      <c r="AA108"/>
      <c r="AB108"/>
      <c r="AC108"/>
      <c r="AD108"/>
      <c r="AE108"/>
      <c r="AF108"/>
      <c r="AG108"/>
      <c r="AH108"/>
      <c r="AI108"/>
      <c r="AJ108"/>
      <c r="AK108"/>
      <c r="AL108"/>
    </row>
    <row r="109" spans="1:38" s="209" customFormat="1" ht="18.75" x14ac:dyDescent="0.3">
      <c r="A109" s="421"/>
      <c r="B109" s="422"/>
      <c r="C109" s="395"/>
      <c r="D109" s="395"/>
      <c r="E109" s="395"/>
      <c r="F109" s="425"/>
      <c r="G109" s="395"/>
      <c r="H109" s="395"/>
      <c r="I109" s="396"/>
      <c r="J109" s="396"/>
      <c r="K109" s="396"/>
      <c r="L109" s="424"/>
      <c r="M109" s="424"/>
      <c r="P109" s="421"/>
      <c r="Q109" s="422"/>
      <c r="R109" s="584"/>
      <c r="S109" s="584"/>
      <c r="T109" s="584"/>
      <c r="U109" s="395"/>
      <c r="V109"/>
      <c r="W109"/>
      <c r="X109"/>
      <c r="Y109"/>
      <c r="Z109"/>
      <c r="AA109"/>
      <c r="AB109"/>
      <c r="AC109"/>
      <c r="AD109"/>
      <c r="AE109"/>
      <c r="AF109"/>
      <c r="AG109"/>
      <c r="AH109"/>
      <c r="AI109"/>
      <c r="AJ109"/>
      <c r="AK109"/>
      <c r="AL109"/>
    </row>
    <row r="110" spans="1:38" s="209" customFormat="1" ht="18.75" x14ac:dyDescent="0.3">
      <c r="A110" s="421"/>
      <c r="B110" s="422"/>
      <c r="C110" s="395"/>
      <c r="D110" s="395"/>
      <c r="E110" s="395"/>
      <c r="F110" s="423"/>
      <c r="G110" s="395"/>
      <c r="H110" s="395"/>
      <c r="I110" s="396"/>
      <c r="J110" s="396"/>
      <c r="K110" s="396"/>
      <c r="L110" s="424"/>
      <c r="M110" s="424"/>
      <c r="P110" s="421"/>
      <c r="Q110" s="422"/>
      <c r="R110" s="582"/>
      <c r="S110" s="582"/>
      <c r="T110" s="582"/>
      <c r="U110" s="395"/>
      <c r="V110"/>
      <c r="W110"/>
      <c r="X110"/>
      <c r="Y110"/>
      <c r="Z110"/>
      <c r="AA110"/>
      <c r="AB110"/>
      <c r="AC110"/>
      <c r="AD110"/>
      <c r="AE110"/>
      <c r="AF110"/>
      <c r="AG110"/>
      <c r="AH110"/>
      <c r="AI110"/>
      <c r="AJ110"/>
      <c r="AK110"/>
      <c r="AL110"/>
    </row>
    <row r="111" spans="1:38" s="209" customFormat="1" ht="18.75" x14ac:dyDescent="0.3">
      <c r="A111" s="421"/>
      <c r="B111" s="422"/>
      <c r="C111" s="395"/>
      <c r="D111" s="395"/>
      <c r="E111" s="395"/>
      <c r="F111" s="425"/>
      <c r="G111" s="395"/>
      <c r="H111" s="395"/>
      <c r="I111" s="396"/>
      <c r="J111" s="396"/>
      <c r="K111" s="396"/>
      <c r="L111" s="424"/>
      <c r="M111" s="424"/>
      <c r="P111" s="421"/>
      <c r="Q111" s="422"/>
      <c r="R111" s="582"/>
      <c r="S111" s="582"/>
      <c r="T111" s="582"/>
      <c r="U111" s="395"/>
      <c r="V111"/>
      <c r="W111"/>
      <c r="X111"/>
      <c r="Y111"/>
      <c r="Z111"/>
      <c r="AA111"/>
      <c r="AB111"/>
      <c r="AC111"/>
      <c r="AD111"/>
      <c r="AE111"/>
      <c r="AF111"/>
      <c r="AG111"/>
      <c r="AH111"/>
      <c r="AI111"/>
      <c r="AJ111"/>
      <c r="AK111"/>
      <c r="AL111"/>
    </row>
    <row r="112" spans="1:38" s="209" customFormat="1" ht="18.75" x14ac:dyDescent="0.3">
      <c r="A112" s="421"/>
      <c r="B112" s="422"/>
      <c r="C112" s="395"/>
      <c r="D112" s="395"/>
      <c r="E112" s="395"/>
      <c r="F112" s="423"/>
      <c r="G112" s="395"/>
      <c r="H112" s="395"/>
      <c r="I112" s="396"/>
      <c r="J112" s="396"/>
      <c r="K112" s="396"/>
      <c r="L112" s="424"/>
      <c r="M112" s="424"/>
      <c r="P112" s="421"/>
      <c r="Q112" s="422"/>
      <c r="R112" s="582"/>
      <c r="S112" s="582"/>
      <c r="T112" s="582"/>
      <c r="U112" s="395"/>
      <c r="V112"/>
      <c r="W112"/>
      <c r="X112"/>
      <c r="Y112"/>
      <c r="Z112"/>
      <c r="AA112"/>
      <c r="AB112"/>
      <c r="AC112"/>
      <c r="AD112"/>
      <c r="AE112"/>
      <c r="AF112"/>
      <c r="AG112"/>
      <c r="AH112"/>
      <c r="AI112"/>
      <c r="AJ112"/>
      <c r="AK112"/>
      <c r="AL112"/>
    </row>
    <row r="113" spans="1:38" s="209" customFormat="1" ht="18.75" x14ac:dyDescent="0.3">
      <c r="A113" s="421"/>
      <c r="B113" s="422"/>
      <c r="C113" s="395"/>
      <c r="D113" s="395"/>
      <c r="E113" s="395"/>
      <c r="F113" s="425"/>
      <c r="G113" s="395"/>
      <c r="H113" s="395"/>
      <c r="I113" s="396"/>
      <c r="J113" s="396"/>
      <c r="K113" s="396"/>
      <c r="L113" s="424"/>
      <c r="M113" s="424"/>
      <c r="P113" s="421"/>
      <c r="Q113" s="422"/>
      <c r="R113" s="582"/>
      <c r="S113" s="582"/>
      <c r="T113" s="582"/>
      <c r="U113" s="395"/>
      <c r="V113"/>
      <c r="W113"/>
      <c r="X113"/>
      <c r="Y113"/>
      <c r="Z113"/>
      <c r="AA113"/>
      <c r="AB113"/>
      <c r="AC113"/>
      <c r="AD113"/>
      <c r="AE113"/>
      <c r="AF113"/>
      <c r="AG113"/>
      <c r="AH113"/>
      <c r="AI113"/>
      <c r="AJ113"/>
      <c r="AK113"/>
      <c r="AL113"/>
    </row>
    <row r="114" spans="1:38" s="209" customFormat="1" ht="18.75" x14ac:dyDescent="0.3">
      <c r="A114" s="421"/>
      <c r="B114" s="422"/>
      <c r="C114" s="395"/>
      <c r="D114" s="395"/>
      <c r="E114" s="395"/>
      <c r="F114" s="423"/>
      <c r="G114" s="395"/>
      <c r="H114" s="395"/>
      <c r="I114" s="396"/>
      <c r="J114" s="396"/>
      <c r="K114" s="396"/>
      <c r="L114" s="424"/>
      <c r="M114" s="424"/>
      <c r="P114" s="421"/>
      <c r="Q114" s="422"/>
      <c r="R114" s="582"/>
      <c r="S114" s="582"/>
      <c r="T114" s="582"/>
      <c r="U114" s="395"/>
      <c r="V114"/>
      <c r="W114"/>
      <c r="X114"/>
      <c r="Y114"/>
      <c r="Z114"/>
      <c r="AA114"/>
      <c r="AB114"/>
      <c r="AC114"/>
      <c r="AD114"/>
      <c r="AE114"/>
      <c r="AF114"/>
      <c r="AG114"/>
      <c r="AH114"/>
      <c r="AI114"/>
      <c r="AJ114"/>
      <c r="AK114"/>
      <c r="AL114"/>
    </row>
    <row r="115" spans="1:38" s="209" customFormat="1" ht="18.75" x14ac:dyDescent="0.3">
      <c r="A115" s="421"/>
      <c r="B115" s="422"/>
      <c r="C115" s="395"/>
      <c r="D115" s="395"/>
      <c r="E115" s="395"/>
      <c r="F115" s="425"/>
      <c r="G115" s="395"/>
      <c r="H115" s="395"/>
      <c r="I115" s="396"/>
      <c r="J115" s="396"/>
      <c r="K115" s="396"/>
      <c r="L115" s="424"/>
      <c r="M115" s="424"/>
      <c r="P115" s="421"/>
      <c r="Q115" s="422"/>
      <c r="R115" s="582"/>
      <c r="S115" s="582"/>
      <c r="T115" s="582"/>
      <c r="U115" s="395"/>
      <c r="V115"/>
      <c r="W115"/>
      <c r="X115"/>
      <c r="Y115"/>
      <c r="Z115"/>
      <c r="AA115"/>
      <c r="AB115"/>
      <c r="AC115"/>
      <c r="AD115"/>
      <c r="AE115"/>
      <c r="AF115"/>
      <c r="AG115"/>
      <c r="AH115"/>
      <c r="AI115"/>
      <c r="AJ115"/>
      <c r="AK115"/>
      <c r="AL115"/>
    </row>
    <row r="116" spans="1:38" s="209" customFormat="1" ht="18.75" x14ac:dyDescent="0.3">
      <c r="A116" s="421"/>
      <c r="B116" s="422"/>
      <c r="C116" s="395"/>
      <c r="D116" s="395"/>
      <c r="E116" s="395"/>
      <c r="F116" s="423"/>
      <c r="G116" s="395"/>
      <c r="H116" s="395"/>
      <c r="I116" s="396"/>
      <c r="J116" s="396"/>
      <c r="K116" s="396"/>
      <c r="L116" s="424"/>
      <c r="M116" s="424"/>
      <c r="P116" s="421"/>
      <c r="Q116" s="422"/>
      <c r="R116" s="582"/>
      <c r="S116" s="582"/>
      <c r="T116" s="582"/>
      <c r="U116" s="395"/>
      <c r="V116"/>
      <c r="W116"/>
      <c r="X116"/>
      <c r="Y116"/>
      <c r="Z116"/>
      <c r="AA116"/>
      <c r="AB116"/>
      <c r="AC116"/>
      <c r="AD116"/>
      <c r="AE116"/>
      <c r="AF116"/>
      <c r="AG116"/>
      <c r="AH116"/>
      <c r="AI116"/>
      <c r="AJ116"/>
      <c r="AK116"/>
      <c r="AL116"/>
    </row>
    <row r="117" spans="1:38" s="209" customFormat="1" ht="18.75" x14ac:dyDescent="0.3">
      <c r="A117" s="421"/>
      <c r="B117" s="422"/>
      <c r="C117" s="395"/>
      <c r="D117" s="395"/>
      <c r="E117" s="395"/>
      <c r="F117" s="425"/>
      <c r="G117" s="395"/>
      <c r="H117" s="395"/>
      <c r="I117" s="396"/>
      <c r="J117" s="396"/>
      <c r="K117" s="396"/>
      <c r="L117" s="424"/>
      <c r="M117" s="424"/>
      <c r="P117" s="421"/>
      <c r="Q117" s="422"/>
      <c r="R117" s="582"/>
      <c r="S117" s="582"/>
      <c r="T117" s="582"/>
      <c r="U117" s="395"/>
      <c r="V117"/>
      <c r="W117"/>
      <c r="X117"/>
      <c r="Y117"/>
      <c r="Z117"/>
      <c r="AA117"/>
      <c r="AB117"/>
      <c r="AC117"/>
      <c r="AD117"/>
      <c r="AE117"/>
      <c r="AF117"/>
      <c r="AG117"/>
      <c r="AH117"/>
      <c r="AI117"/>
      <c r="AJ117"/>
      <c r="AK117"/>
      <c r="AL117"/>
    </row>
    <row r="118" spans="1:38" s="209" customFormat="1" ht="18.75" x14ac:dyDescent="0.3">
      <c r="A118" s="421"/>
      <c r="B118" s="422"/>
      <c r="C118" s="395"/>
      <c r="D118" s="395"/>
      <c r="E118" s="395"/>
      <c r="F118" s="423"/>
      <c r="G118" s="395"/>
      <c r="H118" s="395"/>
      <c r="I118" s="396"/>
      <c r="J118" s="396"/>
      <c r="K118" s="396"/>
      <c r="L118" s="424"/>
      <c r="M118" s="424"/>
      <c r="P118" s="421"/>
      <c r="Q118" s="422"/>
      <c r="R118" s="582"/>
      <c r="S118" s="582"/>
      <c r="T118" s="582"/>
      <c r="U118" s="395"/>
      <c r="V118"/>
      <c r="W118"/>
      <c r="X118"/>
      <c r="Y118"/>
      <c r="Z118"/>
      <c r="AA118"/>
      <c r="AB118"/>
      <c r="AC118"/>
      <c r="AD118"/>
      <c r="AE118"/>
      <c r="AF118"/>
      <c r="AG118"/>
      <c r="AH118"/>
      <c r="AI118"/>
      <c r="AJ118"/>
      <c r="AK118"/>
      <c r="AL118"/>
    </row>
    <row r="119" spans="1:38" s="209" customFormat="1" ht="18.75" x14ac:dyDescent="0.3">
      <c r="A119" s="421"/>
      <c r="B119" s="422"/>
      <c r="C119" s="395"/>
      <c r="D119" s="395"/>
      <c r="E119" s="395"/>
      <c r="F119" s="425"/>
      <c r="G119" s="395"/>
      <c r="H119" s="395"/>
      <c r="I119" s="396"/>
      <c r="J119" s="396"/>
      <c r="K119" s="396"/>
      <c r="L119" s="424"/>
      <c r="M119" s="424"/>
      <c r="P119" s="421"/>
      <c r="Q119" s="422"/>
      <c r="R119" s="582"/>
      <c r="S119" s="582"/>
      <c r="T119" s="582"/>
      <c r="U119" s="395"/>
      <c r="V119"/>
      <c r="W119"/>
      <c r="X119"/>
      <c r="Y119"/>
      <c r="Z119"/>
      <c r="AA119"/>
      <c r="AB119"/>
      <c r="AC119"/>
      <c r="AD119"/>
      <c r="AE119"/>
      <c r="AF119"/>
      <c r="AG119"/>
      <c r="AH119"/>
      <c r="AI119"/>
      <c r="AJ119"/>
      <c r="AK119"/>
      <c r="AL119"/>
    </row>
    <row r="120" spans="1:38" s="209" customFormat="1" ht="18.75" x14ac:dyDescent="0.3">
      <c r="A120" s="421"/>
      <c r="B120" s="422"/>
      <c r="C120" s="395"/>
      <c r="D120" s="395"/>
      <c r="E120" s="395"/>
      <c r="F120" s="423"/>
      <c r="G120" s="395"/>
      <c r="H120" s="395"/>
      <c r="I120" s="396"/>
      <c r="J120" s="396"/>
      <c r="K120" s="396"/>
      <c r="L120" s="424"/>
      <c r="M120" s="424"/>
      <c r="P120" s="421"/>
      <c r="Q120" s="422"/>
      <c r="R120" s="582"/>
      <c r="S120" s="582"/>
      <c r="T120" s="582"/>
      <c r="U120" s="395"/>
      <c r="V120"/>
      <c r="W120"/>
      <c r="X120"/>
      <c r="Y120"/>
      <c r="Z120"/>
      <c r="AA120"/>
      <c r="AB120"/>
      <c r="AC120"/>
      <c r="AD120"/>
      <c r="AE120"/>
      <c r="AF120"/>
      <c r="AG120"/>
      <c r="AH120"/>
      <c r="AI120"/>
      <c r="AJ120"/>
      <c r="AK120"/>
      <c r="AL120"/>
    </row>
    <row r="121" spans="1:38" s="209" customFormat="1" ht="18.75" x14ac:dyDescent="0.3">
      <c r="A121" s="421"/>
      <c r="B121" s="422"/>
      <c r="C121" s="395"/>
      <c r="D121" s="395"/>
      <c r="E121" s="395"/>
      <c r="F121" s="425"/>
      <c r="G121" s="395"/>
      <c r="H121" s="395"/>
      <c r="I121" s="396"/>
      <c r="J121" s="396"/>
      <c r="K121" s="396"/>
      <c r="L121" s="424"/>
      <c r="M121" s="424"/>
      <c r="P121" s="421"/>
      <c r="Q121" s="422"/>
      <c r="R121" s="582"/>
      <c r="S121" s="582"/>
      <c r="T121" s="582"/>
      <c r="U121" s="395"/>
      <c r="V121"/>
      <c r="W121"/>
      <c r="X121"/>
      <c r="Y121"/>
      <c r="Z121"/>
      <c r="AA121"/>
      <c r="AB121"/>
      <c r="AC121"/>
      <c r="AD121"/>
      <c r="AE121"/>
      <c r="AF121"/>
      <c r="AG121"/>
      <c r="AH121"/>
      <c r="AI121"/>
      <c r="AJ121"/>
      <c r="AK121"/>
      <c r="AL121"/>
    </row>
    <row r="122" spans="1:38" s="209" customFormat="1" ht="18.75" x14ac:dyDescent="0.3">
      <c r="A122" s="421"/>
      <c r="B122" s="422"/>
      <c r="C122" s="395"/>
      <c r="D122" s="395"/>
      <c r="E122" s="395"/>
      <c r="F122" s="423"/>
      <c r="G122" s="395"/>
      <c r="H122" s="395"/>
      <c r="I122" s="396"/>
      <c r="J122" s="396"/>
      <c r="K122" s="396"/>
      <c r="L122" s="424"/>
      <c r="M122" s="424"/>
      <c r="P122" s="421"/>
      <c r="Q122" s="422"/>
      <c r="R122" s="582"/>
      <c r="S122" s="582"/>
      <c r="T122" s="582"/>
      <c r="U122" s="395"/>
      <c r="V122"/>
      <c r="W122"/>
      <c r="X122"/>
      <c r="Y122"/>
      <c r="Z122"/>
      <c r="AA122"/>
      <c r="AB122"/>
      <c r="AC122"/>
      <c r="AD122"/>
      <c r="AE122"/>
      <c r="AF122"/>
      <c r="AG122"/>
      <c r="AH122"/>
      <c r="AI122"/>
      <c r="AJ122"/>
      <c r="AK122"/>
      <c r="AL122"/>
    </row>
    <row r="123" spans="1:38" s="209" customFormat="1" ht="18.75" x14ac:dyDescent="0.3">
      <c r="A123" s="421"/>
      <c r="B123" s="422"/>
      <c r="C123" s="395"/>
      <c r="D123" s="395"/>
      <c r="E123" s="395"/>
      <c r="F123" s="425"/>
      <c r="G123" s="395"/>
      <c r="H123" s="395"/>
      <c r="I123" s="396"/>
      <c r="J123" s="396"/>
      <c r="K123" s="396"/>
      <c r="L123" s="424"/>
      <c r="M123" s="424"/>
      <c r="P123" s="421"/>
      <c r="Q123" s="422"/>
      <c r="R123" s="582"/>
      <c r="S123" s="582"/>
      <c r="T123" s="582"/>
      <c r="U123" s="395"/>
      <c r="V123"/>
      <c r="W123"/>
      <c r="X123"/>
      <c r="Y123"/>
      <c r="Z123"/>
      <c r="AA123"/>
      <c r="AB123"/>
      <c r="AC123"/>
      <c r="AD123"/>
      <c r="AE123"/>
      <c r="AF123"/>
      <c r="AG123"/>
      <c r="AH123"/>
      <c r="AI123"/>
      <c r="AJ123"/>
      <c r="AK123"/>
      <c r="AL123"/>
    </row>
    <row r="124" spans="1:38" s="209" customFormat="1" ht="18.75" x14ac:dyDescent="0.3">
      <c r="A124" s="421"/>
      <c r="B124" s="422"/>
      <c r="C124" s="395"/>
      <c r="D124" s="395"/>
      <c r="E124" s="395"/>
      <c r="F124" s="423"/>
      <c r="G124" s="395"/>
      <c r="H124" s="395"/>
      <c r="I124" s="396"/>
      <c r="J124" s="396"/>
      <c r="K124" s="396"/>
      <c r="L124" s="424"/>
      <c r="M124" s="424"/>
      <c r="P124" s="421"/>
      <c r="Q124" s="422"/>
      <c r="R124" s="582"/>
      <c r="S124" s="582"/>
      <c r="T124" s="582"/>
      <c r="U124" s="395"/>
      <c r="V124"/>
      <c r="W124"/>
      <c r="X124"/>
      <c r="Y124"/>
      <c r="Z124"/>
      <c r="AA124"/>
      <c r="AB124"/>
      <c r="AC124"/>
      <c r="AD124"/>
      <c r="AE124"/>
      <c r="AF124"/>
      <c r="AG124"/>
      <c r="AH124"/>
      <c r="AI124"/>
      <c r="AJ124"/>
      <c r="AK124"/>
      <c r="AL124"/>
    </row>
    <row r="125" spans="1:38" s="209" customFormat="1" ht="18.75" x14ac:dyDescent="0.3">
      <c r="A125" s="421"/>
      <c r="B125" s="422"/>
      <c r="C125" s="395"/>
      <c r="D125" s="395"/>
      <c r="E125" s="395"/>
      <c r="F125" s="425"/>
      <c r="G125" s="395"/>
      <c r="H125" s="395"/>
      <c r="I125" s="396"/>
      <c r="J125" s="396"/>
      <c r="K125" s="396"/>
      <c r="L125" s="424"/>
      <c r="M125" s="424"/>
      <c r="P125" s="421"/>
      <c r="Q125" s="422"/>
      <c r="R125" s="582"/>
      <c r="S125" s="582"/>
      <c r="T125" s="582"/>
      <c r="V125"/>
      <c r="W125"/>
      <c r="X125"/>
      <c r="Y125"/>
      <c r="Z125"/>
      <c r="AA125"/>
      <c r="AB125"/>
      <c r="AC125"/>
      <c r="AD125"/>
      <c r="AE125"/>
      <c r="AF125"/>
      <c r="AG125"/>
      <c r="AH125"/>
      <c r="AI125"/>
      <c r="AJ125"/>
      <c r="AK125"/>
      <c r="AL125"/>
    </row>
    <row r="126" spans="1:38" s="209" customFormat="1" ht="18.75" x14ac:dyDescent="0.3">
      <c r="A126" s="421"/>
      <c r="B126" s="422"/>
      <c r="C126" s="395"/>
      <c r="D126" s="395"/>
      <c r="E126" s="395"/>
      <c r="F126" s="423"/>
      <c r="G126" s="395"/>
      <c r="H126" s="395"/>
      <c r="I126" s="396"/>
      <c r="J126" s="396"/>
      <c r="K126" s="396"/>
      <c r="L126" s="424"/>
      <c r="M126" s="424"/>
      <c r="P126" s="421"/>
      <c r="Q126" s="422"/>
      <c r="R126" s="582"/>
      <c r="S126" s="582"/>
      <c r="T126" s="582"/>
      <c r="V126"/>
      <c r="W126"/>
      <c r="X126"/>
      <c r="Y126"/>
      <c r="Z126"/>
      <c r="AA126"/>
      <c r="AB126"/>
      <c r="AC126"/>
      <c r="AD126"/>
      <c r="AE126"/>
      <c r="AF126"/>
      <c r="AG126"/>
      <c r="AH126"/>
      <c r="AI126"/>
      <c r="AJ126"/>
      <c r="AK126"/>
      <c r="AL126"/>
    </row>
    <row r="127" spans="1:38" s="209" customFormat="1" x14ac:dyDescent="0.25">
      <c r="A127" s="426"/>
      <c r="B127" s="426"/>
      <c r="C127" s="426"/>
      <c r="D127" s="426"/>
      <c r="E127" s="426"/>
      <c r="F127" s="427"/>
      <c r="G127" s="427"/>
      <c r="H127" s="427"/>
      <c r="I127" s="427"/>
      <c r="J127" s="427"/>
      <c r="K127" s="427"/>
      <c r="L127" s="427"/>
      <c r="M127" s="427"/>
      <c r="N127" s="427"/>
      <c r="O127" s="427"/>
      <c r="P127" s="427"/>
      <c r="V127"/>
      <c r="W127"/>
      <c r="X127"/>
      <c r="Y127"/>
      <c r="Z127"/>
      <c r="AA127"/>
      <c r="AB127"/>
      <c r="AC127"/>
      <c r="AD127"/>
      <c r="AE127"/>
      <c r="AF127"/>
      <c r="AG127"/>
      <c r="AH127"/>
      <c r="AI127"/>
      <c r="AJ127"/>
      <c r="AK127"/>
      <c r="AL127"/>
    </row>
    <row r="128" spans="1:38" s="209" customFormat="1" x14ac:dyDescent="0.25">
      <c r="A128" s="583"/>
      <c r="B128" s="583"/>
      <c r="C128" s="583"/>
      <c r="D128" s="583"/>
      <c r="E128" s="583"/>
      <c r="M128" s="413"/>
      <c r="N128" s="413"/>
      <c r="V128"/>
      <c r="W128"/>
      <c r="X128"/>
      <c r="Y128"/>
      <c r="Z128"/>
      <c r="AA128"/>
      <c r="AB128"/>
      <c r="AC128"/>
      <c r="AD128"/>
      <c r="AE128"/>
      <c r="AF128"/>
      <c r="AG128"/>
      <c r="AH128"/>
      <c r="AI128"/>
      <c r="AJ128"/>
      <c r="AK128"/>
      <c r="AL128"/>
    </row>
    <row r="129" spans="1:38" s="209" customFormat="1" x14ac:dyDescent="0.25">
      <c r="V129"/>
      <c r="W129"/>
      <c r="X129"/>
      <c r="Y129"/>
      <c r="Z129"/>
      <c r="AA129"/>
      <c r="AB129"/>
      <c r="AC129"/>
      <c r="AD129"/>
      <c r="AE129"/>
      <c r="AF129"/>
      <c r="AG129"/>
      <c r="AH129"/>
      <c r="AI129"/>
      <c r="AJ129"/>
      <c r="AK129"/>
      <c r="AL129"/>
    </row>
    <row r="130" spans="1:38" x14ac:dyDescent="0.25">
      <c r="A130" s="209"/>
      <c r="B130" s="209"/>
      <c r="C130" s="209"/>
      <c r="D130" s="209"/>
      <c r="E130" s="209"/>
      <c r="F130" s="209"/>
      <c r="G130" s="209"/>
      <c r="H130" s="209"/>
      <c r="I130" s="209"/>
      <c r="J130" s="209"/>
      <c r="K130" s="209"/>
      <c r="L130" s="209"/>
      <c r="M130" s="209"/>
      <c r="N130" s="209"/>
      <c r="O130" s="209"/>
      <c r="P130" s="209"/>
      <c r="Q130" s="209"/>
      <c r="R130" s="209"/>
      <c r="S130" s="209"/>
      <c r="T130" s="209"/>
    </row>
  </sheetData>
  <sheetProtection algorithmName="SHA-512" hashValue="cxdzL7WdNkkJTMcAmPU8ShkpLGYnDWNvNA1wgmhtXESjAenZvvQsiYiU53ACqKR81VKfmVG2vrEZ1dVY+Zzq9Q==" saltValue="BlIFQTVQFwkOIdlXba5WaQ==" spinCount="100000" sheet="1" objects="1" scenarios="1" selectLockedCells="1"/>
  <mergeCells count="105">
    <mergeCell ref="P1:Q5"/>
    <mergeCell ref="R1:T5"/>
    <mergeCell ref="C3:I3"/>
    <mergeCell ref="C5:I5"/>
    <mergeCell ref="I7:K7"/>
    <mergeCell ref="O7:Q7"/>
    <mergeCell ref="R7:T7"/>
    <mergeCell ref="G8:G9"/>
    <mergeCell ref="H8:H9"/>
    <mergeCell ref="I8:K8"/>
    <mergeCell ref="L8:L9"/>
    <mergeCell ref="M8:M9"/>
    <mergeCell ref="N8:N9"/>
    <mergeCell ref="A8:A9"/>
    <mergeCell ref="B8:B9"/>
    <mergeCell ref="C8:C9"/>
    <mergeCell ref="D8:D9"/>
    <mergeCell ref="E8:E9"/>
    <mergeCell ref="F8:F9"/>
    <mergeCell ref="O12:Q12"/>
    <mergeCell ref="R12:T12"/>
    <mergeCell ref="O13:Q13"/>
    <mergeCell ref="R13:T13"/>
    <mergeCell ref="O14:Q14"/>
    <mergeCell ref="R14:T14"/>
    <mergeCell ref="O8:Q9"/>
    <mergeCell ref="R8:T9"/>
    <mergeCell ref="O10:Q10"/>
    <mergeCell ref="R10:T10"/>
    <mergeCell ref="O11:Q11"/>
    <mergeCell ref="R11:T11"/>
    <mergeCell ref="O18:Q18"/>
    <mergeCell ref="R18:T18"/>
    <mergeCell ref="O19:Q19"/>
    <mergeCell ref="R19:T19"/>
    <mergeCell ref="C20:I20"/>
    <mergeCell ref="R26:T26"/>
    <mergeCell ref="O15:Q15"/>
    <mergeCell ref="R15:T15"/>
    <mergeCell ref="O16:Q16"/>
    <mergeCell ref="R16:T16"/>
    <mergeCell ref="O17:Q17"/>
    <mergeCell ref="R17:T17"/>
    <mergeCell ref="R33:T33"/>
    <mergeCell ref="R34:T34"/>
    <mergeCell ref="R35:T35"/>
    <mergeCell ref="R36:T36"/>
    <mergeCell ref="R37:T37"/>
    <mergeCell ref="R38:T38"/>
    <mergeCell ref="R27:T27"/>
    <mergeCell ref="R28:T28"/>
    <mergeCell ref="R29:T29"/>
    <mergeCell ref="R30:T30"/>
    <mergeCell ref="R31:T31"/>
    <mergeCell ref="R32:T32"/>
    <mergeCell ref="R45:T45"/>
    <mergeCell ref="A47:E47"/>
    <mergeCell ref="R67:T67"/>
    <mergeCell ref="R68:T68"/>
    <mergeCell ref="R69:T69"/>
    <mergeCell ref="R70:T70"/>
    <mergeCell ref="R39:T39"/>
    <mergeCell ref="R40:T40"/>
    <mergeCell ref="R41:T41"/>
    <mergeCell ref="R42:T42"/>
    <mergeCell ref="R43:T43"/>
    <mergeCell ref="R44:T44"/>
    <mergeCell ref="A88:E88"/>
    <mergeCell ref="R107:T107"/>
    <mergeCell ref="R77:T77"/>
    <mergeCell ref="R78:T78"/>
    <mergeCell ref="R79:T79"/>
    <mergeCell ref="R80:T80"/>
    <mergeCell ref="R81:T81"/>
    <mergeCell ref="R82:T82"/>
    <mergeCell ref="R71:T71"/>
    <mergeCell ref="R72:T72"/>
    <mergeCell ref="R73:T73"/>
    <mergeCell ref="R74:T74"/>
    <mergeCell ref="R75:T75"/>
    <mergeCell ref="R76:T76"/>
    <mergeCell ref="R108:T108"/>
    <mergeCell ref="R109:T109"/>
    <mergeCell ref="R110:T110"/>
    <mergeCell ref="R111:T111"/>
    <mergeCell ref="R112:T112"/>
    <mergeCell ref="R113:T113"/>
    <mergeCell ref="R83:T83"/>
    <mergeCell ref="R84:T84"/>
    <mergeCell ref="R85:T85"/>
    <mergeCell ref="R86:T86"/>
    <mergeCell ref="R126:T126"/>
    <mergeCell ref="A128:E128"/>
    <mergeCell ref="R120:T120"/>
    <mergeCell ref="R121:T121"/>
    <mergeCell ref="R122:T122"/>
    <mergeCell ref="R123:T123"/>
    <mergeCell ref="R124:T124"/>
    <mergeCell ref="R125:T125"/>
    <mergeCell ref="R114:T114"/>
    <mergeCell ref="R115:T115"/>
    <mergeCell ref="R116:T116"/>
    <mergeCell ref="R117:T117"/>
    <mergeCell ref="R118:T118"/>
    <mergeCell ref="R119:T119"/>
  </mergeCells>
  <dataValidations count="1">
    <dataValidation allowBlank="1" showInputMessage="1" showErrorMessage="1" prompt="Please input a wattage" sqref="U25:U43 U66:U84 U106:U124"/>
  </dataValidations>
  <hyperlinks>
    <hyperlink ref="C20:I20" location="'Assumptions and Methodology'!A47" display="For Sources and Assumptions please click here"/>
  </hyperlinks>
  <pageMargins left="0.25" right="0.25" top="0.25" bottom="0.25" header="0.3" footer="0.3"/>
  <pageSetup scale="65" fitToWidth="2" orientation="landscape" r:id="rId1"/>
  <headerFooter alignWithMargins="0">
    <oddHeader>&amp;C&amp;"-,Bold"&amp;14LIGHTING COSTS WORKSHEET</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G141"/>
  <sheetViews>
    <sheetView showGridLines="0" showWhiteSpace="0" view="pageBreakPreview" zoomScale="55" zoomScaleNormal="60" zoomScaleSheetLayoutView="55" zoomScalePageLayoutView="85" workbookViewId="0">
      <selection activeCell="E4" sqref="E4:H4"/>
    </sheetView>
  </sheetViews>
  <sheetFormatPr defaultColWidth="8.85546875" defaultRowHeight="15" x14ac:dyDescent="0.25"/>
  <cols>
    <col min="1" max="1" width="3.7109375" customWidth="1"/>
    <col min="2" max="2" width="14.7109375" customWidth="1"/>
    <col min="3" max="3" width="15.7109375" customWidth="1"/>
    <col min="4" max="4" width="10.85546875" customWidth="1"/>
    <col min="5" max="5" width="14.140625" customWidth="1"/>
    <col min="6" max="6" width="14" customWidth="1"/>
    <col min="7" max="7" width="13.140625" customWidth="1"/>
    <col min="8" max="8" width="14.85546875" customWidth="1"/>
    <col min="9" max="9" width="14.140625" customWidth="1"/>
    <col min="10" max="10" width="15.5703125" customWidth="1"/>
    <col min="11" max="11" width="32.7109375" customWidth="1"/>
    <col min="12" max="12" width="11.28515625" customWidth="1"/>
    <col min="13" max="13" width="16.42578125" customWidth="1"/>
    <col min="14" max="14" width="52.5703125" customWidth="1"/>
    <col min="15" max="15" width="31.7109375" customWidth="1"/>
    <col min="16" max="16" width="14.42578125" customWidth="1"/>
    <col min="17" max="17" width="11.5703125" customWidth="1"/>
    <col min="18" max="18" width="15.85546875" customWidth="1"/>
    <col min="19" max="19" width="18.140625" customWidth="1"/>
    <col min="20" max="20" width="13.28515625" customWidth="1"/>
    <col min="21" max="21" width="10.5703125" customWidth="1"/>
    <col min="22" max="22" width="12.140625" customWidth="1"/>
    <col min="23" max="23" width="16.28515625" customWidth="1"/>
    <col min="24" max="24" width="15.85546875" customWidth="1"/>
    <col min="25" max="25" width="14.42578125" bestFit="1" customWidth="1"/>
    <col min="26" max="26" width="22.5703125" customWidth="1"/>
  </cols>
  <sheetData>
    <row r="1" spans="1:33" s="1" customFormat="1" ht="26.25" x14ac:dyDescent="0.4">
      <c r="A1" s="27" t="s">
        <v>274</v>
      </c>
      <c r="N1" s="354"/>
      <c r="O1"/>
      <c r="P1"/>
      <c r="Q1"/>
      <c r="R1"/>
      <c r="S1"/>
      <c r="T1"/>
      <c r="U1"/>
      <c r="V1"/>
      <c r="W1"/>
      <c r="X1"/>
      <c r="Y1"/>
      <c r="Z1"/>
      <c r="AA1"/>
      <c r="AB1"/>
      <c r="AC1"/>
      <c r="AD1"/>
      <c r="AE1"/>
      <c r="AF1"/>
      <c r="AG1"/>
    </row>
    <row r="2" spans="1:33" ht="15" customHeight="1" x14ac:dyDescent="0.3">
      <c r="A2" s="1" t="s">
        <v>0</v>
      </c>
      <c r="H2" s="86"/>
      <c r="I2" s="86"/>
      <c r="J2" s="86"/>
      <c r="K2" s="86"/>
      <c r="L2" s="86"/>
      <c r="M2" s="86"/>
      <c r="N2" s="355"/>
    </row>
    <row r="3" spans="1:33" ht="18.75" x14ac:dyDescent="0.3">
      <c r="D3" s="40" t="s">
        <v>2</v>
      </c>
      <c r="E3" s="58">
        <f>Summary!$E$13</f>
        <v>0.11</v>
      </c>
      <c r="F3" s="7"/>
      <c r="H3" s="86"/>
      <c r="I3" s="22"/>
      <c r="J3" s="22"/>
      <c r="K3" s="86"/>
      <c r="L3" s="93"/>
      <c r="M3" s="113"/>
      <c r="N3" s="116"/>
    </row>
    <row r="4" spans="1:33" ht="15.75" x14ac:dyDescent="0.25">
      <c r="C4" s="319"/>
      <c r="D4" s="320" t="s">
        <v>278</v>
      </c>
      <c r="E4" s="646"/>
      <c r="F4" s="646"/>
      <c r="G4" s="646"/>
      <c r="H4" s="646"/>
      <c r="J4" s="86"/>
      <c r="K4" s="86"/>
      <c r="L4" s="54"/>
      <c r="M4" s="114"/>
      <c r="N4" s="117"/>
    </row>
    <row r="5" spans="1:33" ht="19.5" thickBot="1" x14ac:dyDescent="0.35">
      <c r="B5" s="8"/>
      <c r="O5" s="1"/>
      <c r="P5" s="1"/>
      <c r="Q5" s="1"/>
      <c r="R5" s="1"/>
      <c r="S5" s="1"/>
      <c r="T5" s="1"/>
      <c r="U5" s="1"/>
      <c r="V5" s="1"/>
      <c r="W5" s="1"/>
      <c r="X5" s="1"/>
      <c r="Y5" s="1"/>
    </row>
    <row r="6" spans="1:33" ht="15.75" x14ac:dyDescent="0.25">
      <c r="A6" s="9"/>
      <c r="B6" s="535" t="s">
        <v>4</v>
      </c>
      <c r="C6" s="536"/>
      <c r="D6" s="10" t="s">
        <v>35</v>
      </c>
      <c r="E6" s="10" t="s">
        <v>36</v>
      </c>
      <c r="F6" s="10" t="s">
        <v>5</v>
      </c>
      <c r="G6" s="10" t="s">
        <v>6</v>
      </c>
      <c r="H6" s="10" t="s">
        <v>7</v>
      </c>
      <c r="I6" s="647" t="s">
        <v>8</v>
      </c>
      <c r="J6" s="648"/>
      <c r="K6" s="536"/>
      <c r="L6" s="647" t="s">
        <v>9</v>
      </c>
      <c r="M6" s="648"/>
      <c r="N6" s="649"/>
    </row>
    <row r="7" spans="1:33" ht="60" customHeight="1" thickBot="1" x14ac:dyDescent="0.3">
      <c r="A7" s="393" t="s">
        <v>15</v>
      </c>
      <c r="B7" s="537" t="s">
        <v>16</v>
      </c>
      <c r="C7" s="538"/>
      <c r="D7" s="96" t="s">
        <v>17</v>
      </c>
      <c r="E7" s="394" t="s">
        <v>18</v>
      </c>
      <c r="F7" s="96" t="s">
        <v>19</v>
      </c>
      <c r="G7" s="96" t="s">
        <v>20</v>
      </c>
      <c r="H7" s="96" t="s">
        <v>264</v>
      </c>
      <c r="I7" s="650" t="s">
        <v>265</v>
      </c>
      <c r="J7" s="651"/>
      <c r="K7" s="652"/>
      <c r="L7" s="650" t="s">
        <v>97</v>
      </c>
      <c r="M7" s="651"/>
      <c r="N7" s="653"/>
    </row>
    <row r="8" spans="1:33" ht="42" customHeight="1" x14ac:dyDescent="0.3">
      <c r="A8" s="525">
        <v>1</v>
      </c>
      <c r="B8" s="555" t="s">
        <v>24</v>
      </c>
      <c r="C8" s="60" t="s">
        <v>25</v>
      </c>
      <c r="D8" s="303">
        <v>26</v>
      </c>
      <c r="E8" s="550" t="s">
        <v>26</v>
      </c>
      <c r="F8" s="303">
        <v>8</v>
      </c>
      <c r="G8" s="303">
        <v>200</v>
      </c>
      <c r="H8" s="629">
        <v>10</v>
      </c>
      <c r="I8" s="631" t="s">
        <v>266</v>
      </c>
      <c r="J8" s="632"/>
      <c r="K8" s="633"/>
      <c r="L8" s="637" t="s">
        <v>267</v>
      </c>
      <c r="M8" s="638"/>
      <c r="N8" s="639"/>
    </row>
    <row r="9" spans="1:33" ht="42" customHeight="1" thickBot="1" x14ac:dyDescent="0.35">
      <c r="A9" s="526"/>
      <c r="B9" s="556"/>
      <c r="C9" s="61" t="s">
        <v>27</v>
      </c>
      <c r="D9" s="314">
        <v>1</v>
      </c>
      <c r="E9" s="551"/>
      <c r="F9" s="314">
        <f>24-F8</f>
        <v>16</v>
      </c>
      <c r="G9" s="314">
        <f>365-G8</f>
        <v>165</v>
      </c>
      <c r="H9" s="630"/>
      <c r="I9" s="634"/>
      <c r="J9" s="635"/>
      <c r="K9" s="636"/>
      <c r="L9" s="640"/>
      <c r="M9" s="641"/>
      <c r="N9" s="642"/>
    </row>
    <row r="10" spans="1:33" ht="45.95" customHeight="1" x14ac:dyDescent="0.3">
      <c r="A10" s="528">
        <v>2</v>
      </c>
      <c r="B10" s="621"/>
      <c r="C10" s="428" t="s">
        <v>25</v>
      </c>
      <c r="D10" s="429"/>
      <c r="E10" s="607"/>
      <c r="F10" s="429"/>
      <c r="G10" s="429"/>
      <c r="H10" s="607"/>
      <c r="I10" s="643"/>
      <c r="J10" s="644"/>
      <c r="K10" s="645"/>
      <c r="L10" s="615"/>
      <c r="M10" s="616"/>
      <c r="N10" s="617"/>
    </row>
    <row r="11" spans="1:33" ht="45.95" customHeight="1" thickBot="1" x14ac:dyDescent="0.35">
      <c r="A11" s="529"/>
      <c r="B11" s="622"/>
      <c r="C11" s="430" t="s">
        <v>27</v>
      </c>
      <c r="D11" s="431"/>
      <c r="E11" s="608"/>
      <c r="F11" s="432"/>
      <c r="G11" s="432"/>
      <c r="H11" s="608"/>
      <c r="I11" s="612"/>
      <c r="J11" s="613"/>
      <c r="K11" s="614"/>
      <c r="L11" s="618"/>
      <c r="M11" s="619"/>
      <c r="N11" s="620"/>
    </row>
    <row r="12" spans="1:33" ht="45.95" customHeight="1" x14ac:dyDescent="0.3">
      <c r="A12" s="525">
        <v>3</v>
      </c>
      <c r="B12" s="621"/>
      <c r="C12" s="433" t="s">
        <v>25</v>
      </c>
      <c r="D12" s="434"/>
      <c r="E12" s="607"/>
      <c r="F12" s="429"/>
      <c r="G12" s="429"/>
      <c r="H12" s="607"/>
      <c r="I12" s="609"/>
      <c r="J12" s="610"/>
      <c r="K12" s="611"/>
      <c r="L12" s="615"/>
      <c r="M12" s="616"/>
      <c r="N12" s="617"/>
    </row>
    <row r="13" spans="1:33" ht="45.95" customHeight="1" thickBot="1" x14ac:dyDescent="0.35">
      <c r="A13" s="526"/>
      <c r="B13" s="606"/>
      <c r="C13" s="435" t="s">
        <v>27</v>
      </c>
      <c r="D13" s="432"/>
      <c r="E13" s="608"/>
      <c r="F13" s="432"/>
      <c r="G13" s="432"/>
      <c r="H13" s="608"/>
      <c r="I13" s="612"/>
      <c r="J13" s="613"/>
      <c r="K13" s="614"/>
      <c r="L13" s="618"/>
      <c r="M13" s="619"/>
      <c r="N13" s="620"/>
    </row>
    <row r="14" spans="1:33" ht="45.95" customHeight="1" x14ac:dyDescent="0.3">
      <c r="A14" s="528">
        <v>4</v>
      </c>
      <c r="B14" s="605"/>
      <c r="C14" s="428" t="s">
        <v>25</v>
      </c>
      <c r="D14" s="429"/>
      <c r="E14" s="607"/>
      <c r="F14" s="429"/>
      <c r="G14" s="429"/>
      <c r="H14" s="607"/>
      <c r="I14" s="623"/>
      <c r="J14" s="624"/>
      <c r="K14" s="625"/>
      <c r="L14" s="615"/>
      <c r="M14" s="616"/>
      <c r="N14" s="617"/>
    </row>
    <row r="15" spans="1:33" ht="45.95" customHeight="1" thickBot="1" x14ac:dyDescent="0.35">
      <c r="A15" s="529"/>
      <c r="B15" s="622"/>
      <c r="C15" s="430" t="s">
        <v>27</v>
      </c>
      <c r="D15" s="431"/>
      <c r="E15" s="608"/>
      <c r="F15" s="432"/>
      <c r="G15" s="432"/>
      <c r="H15" s="608"/>
      <c r="I15" s="626"/>
      <c r="J15" s="627"/>
      <c r="K15" s="628"/>
      <c r="L15" s="618"/>
      <c r="M15" s="619"/>
      <c r="N15" s="620"/>
    </row>
    <row r="16" spans="1:33" ht="45.95" customHeight="1" x14ac:dyDescent="0.3">
      <c r="A16" s="525">
        <v>5</v>
      </c>
      <c r="B16" s="621"/>
      <c r="C16" s="433" t="s">
        <v>25</v>
      </c>
      <c r="D16" s="434"/>
      <c r="E16" s="607"/>
      <c r="F16" s="429"/>
      <c r="G16" s="429"/>
      <c r="H16" s="607"/>
      <c r="I16" s="609"/>
      <c r="J16" s="610"/>
      <c r="K16" s="611"/>
      <c r="L16" s="615"/>
      <c r="M16" s="616"/>
      <c r="N16" s="617"/>
    </row>
    <row r="17" spans="1:14" ht="45.95" customHeight="1" thickBot="1" x14ac:dyDescent="0.35">
      <c r="A17" s="526"/>
      <c r="B17" s="606"/>
      <c r="C17" s="435" t="s">
        <v>27</v>
      </c>
      <c r="D17" s="432"/>
      <c r="E17" s="608"/>
      <c r="F17" s="432"/>
      <c r="G17" s="432"/>
      <c r="H17" s="608"/>
      <c r="I17" s="612"/>
      <c r="J17" s="613"/>
      <c r="K17" s="614"/>
      <c r="L17" s="618"/>
      <c r="M17" s="619"/>
      <c r="N17" s="620"/>
    </row>
    <row r="18" spans="1:14" ht="45.95" customHeight="1" x14ac:dyDescent="0.3">
      <c r="A18" s="528">
        <v>6</v>
      </c>
      <c r="B18" s="605"/>
      <c r="C18" s="428" t="s">
        <v>25</v>
      </c>
      <c r="D18" s="429"/>
      <c r="E18" s="607"/>
      <c r="F18" s="429"/>
      <c r="G18" s="429"/>
      <c r="H18" s="607"/>
      <c r="I18" s="609"/>
      <c r="J18" s="610"/>
      <c r="K18" s="611"/>
      <c r="L18" s="615"/>
      <c r="M18" s="616"/>
      <c r="N18" s="617"/>
    </row>
    <row r="19" spans="1:14" ht="45.95" customHeight="1" thickBot="1" x14ac:dyDescent="0.35">
      <c r="A19" s="529"/>
      <c r="B19" s="622"/>
      <c r="C19" s="430" t="s">
        <v>27</v>
      </c>
      <c r="D19" s="431"/>
      <c r="E19" s="608"/>
      <c r="F19" s="432"/>
      <c r="G19" s="432"/>
      <c r="H19" s="608"/>
      <c r="I19" s="612"/>
      <c r="J19" s="613"/>
      <c r="K19" s="614"/>
      <c r="L19" s="618"/>
      <c r="M19" s="619"/>
      <c r="N19" s="620"/>
    </row>
    <row r="20" spans="1:14" ht="45.95" customHeight="1" x14ac:dyDescent="0.3">
      <c r="A20" s="525">
        <v>7</v>
      </c>
      <c r="B20" s="621"/>
      <c r="C20" s="433" t="s">
        <v>25</v>
      </c>
      <c r="D20" s="434"/>
      <c r="E20" s="607"/>
      <c r="F20" s="429"/>
      <c r="G20" s="429"/>
      <c r="H20" s="607"/>
      <c r="I20" s="609"/>
      <c r="J20" s="610"/>
      <c r="K20" s="611"/>
      <c r="L20" s="615"/>
      <c r="M20" s="616"/>
      <c r="N20" s="617"/>
    </row>
    <row r="21" spans="1:14" ht="45.95" customHeight="1" thickBot="1" x14ac:dyDescent="0.35">
      <c r="A21" s="526"/>
      <c r="B21" s="606"/>
      <c r="C21" s="435" t="s">
        <v>27</v>
      </c>
      <c r="D21" s="432"/>
      <c r="E21" s="608"/>
      <c r="F21" s="432"/>
      <c r="G21" s="432"/>
      <c r="H21" s="608"/>
      <c r="I21" s="612"/>
      <c r="J21" s="613"/>
      <c r="K21" s="614"/>
      <c r="L21" s="618"/>
      <c r="M21" s="619"/>
      <c r="N21" s="620"/>
    </row>
    <row r="22" spans="1:14" ht="45.95" customHeight="1" x14ac:dyDescent="0.3">
      <c r="A22" s="528">
        <v>8</v>
      </c>
      <c r="B22" s="605"/>
      <c r="C22" s="428" t="s">
        <v>25</v>
      </c>
      <c r="D22" s="429"/>
      <c r="E22" s="607"/>
      <c r="F22" s="429"/>
      <c r="G22" s="429"/>
      <c r="H22" s="607"/>
      <c r="I22" s="609"/>
      <c r="J22" s="610"/>
      <c r="K22" s="611"/>
      <c r="L22" s="615"/>
      <c r="M22" s="616"/>
      <c r="N22" s="617"/>
    </row>
    <row r="23" spans="1:14" ht="45.95" customHeight="1" thickBot="1" x14ac:dyDescent="0.35">
      <c r="A23" s="529"/>
      <c r="B23" s="622"/>
      <c r="C23" s="430" t="s">
        <v>27</v>
      </c>
      <c r="D23" s="431"/>
      <c r="E23" s="608"/>
      <c r="F23" s="432"/>
      <c r="G23" s="432"/>
      <c r="H23" s="608"/>
      <c r="I23" s="612"/>
      <c r="J23" s="613"/>
      <c r="K23" s="614"/>
      <c r="L23" s="618"/>
      <c r="M23" s="619"/>
      <c r="N23" s="620"/>
    </row>
    <row r="24" spans="1:14" ht="45.95" customHeight="1" x14ac:dyDescent="0.3">
      <c r="A24" s="525">
        <v>9</v>
      </c>
      <c r="B24" s="621"/>
      <c r="C24" s="433" t="s">
        <v>25</v>
      </c>
      <c r="D24" s="434"/>
      <c r="E24" s="607"/>
      <c r="F24" s="429"/>
      <c r="G24" s="429"/>
      <c r="H24" s="607"/>
      <c r="I24" s="609"/>
      <c r="J24" s="610"/>
      <c r="K24" s="611"/>
      <c r="L24" s="615"/>
      <c r="M24" s="616"/>
      <c r="N24" s="617"/>
    </row>
    <row r="25" spans="1:14" ht="45.95" customHeight="1" thickBot="1" x14ac:dyDescent="0.35">
      <c r="A25" s="526"/>
      <c r="B25" s="606"/>
      <c r="C25" s="435" t="s">
        <v>27</v>
      </c>
      <c r="D25" s="432"/>
      <c r="E25" s="608"/>
      <c r="F25" s="432"/>
      <c r="G25" s="432"/>
      <c r="H25" s="608"/>
      <c r="I25" s="612"/>
      <c r="J25" s="613"/>
      <c r="K25" s="614"/>
      <c r="L25" s="618"/>
      <c r="M25" s="619"/>
      <c r="N25" s="620"/>
    </row>
    <row r="26" spans="1:14" ht="45.95" customHeight="1" x14ac:dyDescent="0.3">
      <c r="A26" s="528">
        <v>10</v>
      </c>
      <c r="B26" s="605"/>
      <c r="C26" s="428" t="s">
        <v>25</v>
      </c>
      <c r="D26" s="429"/>
      <c r="E26" s="607"/>
      <c r="F26" s="429"/>
      <c r="G26" s="429"/>
      <c r="H26" s="607"/>
      <c r="I26" s="609"/>
      <c r="J26" s="610"/>
      <c r="K26" s="611"/>
      <c r="L26" s="615"/>
      <c r="M26" s="616"/>
      <c r="N26" s="617"/>
    </row>
    <row r="27" spans="1:14" ht="45.95" customHeight="1" thickBot="1" x14ac:dyDescent="0.35">
      <c r="A27" s="526"/>
      <c r="B27" s="606"/>
      <c r="C27" s="435" t="s">
        <v>27</v>
      </c>
      <c r="D27" s="432"/>
      <c r="E27" s="608"/>
      <c r="F27" s="432"/>
      <c r="G27" s="432"/>
      <c r="H27" s="608"/>
      <c r="I27" s="612"/>
      <c r="J27" s="613"/>
      <c r="K27" s="614"/>
      <c r="L27" s="618"/>
      <c r="M27" s="619"/>
      <c r="N27" s="620"/>
    </row>
    <row r="28" spans="1:14" x14ac:dyDescent="0.25">
      <c r="A28" s="392"/>
      <c r="B28" s="392"/>
      <c r="C28" s="574" t="s">
        <v>90</v>
      </c>
      <c r="D28" s="574"/>
      <c r="E28" s="574"/>
      <c r="F28" s="574"/>
      <c r="G28" s="574"/>
      <c r="H28" s="574"/>
      <c r="I28" s="574"/>
    </row>
    <row r="29" spans="1:14" x14ac:dyDescent="0.25">
      <c r="L29" s="25"/>
      <c r="M29" s="25"/>
      <c r="N29" s="25"/>
    </row>
    <row r="96" ht="19.5" customHeight="1" x14ac:dyDescent="0.25"/>
    <row r="141" ht="19.5" customHeight="1" x14ac:dyDescent="0.25"/>
  </sheetData>
  <sheetProtection algorithmName="SHA-512" hashValue="BYbmNU2AjhW+XlA04WGJzNPFGRBqpl1ktNMSZfx4iecn4dZSgDeIoNJv6+G6rAe/tzyjS5cbg23IcCyf0e1hSw==" saltValue="IUtunFmyweW0gyrErwVAgw==" spinCount="100000" sheet="1" objects="1" scenarios="1" selectLockedCells="1"/>
  <mergeCells count="68">
    <mergeCell ref="E4:H4"/>
    <mergeCell ref="B6:C6"/>
    <mergeCell ref="I6:K6"/>
    <mergeCell ref="L6:N6"/>
    <mergeCell ref="B7:C7"/>
    <mergeCell ref="I7:K7"/>
    <mergeCell ref="L7:N7"/>
    <mergeCell ref="L10:N11"/>
    <mergeCell ref="A8:A9"/>
    <mergeCell ref="B8:B9"/>
    <mergeCell ref="E8:E9"/>
    <mergeCell ref="H8:H9"/>
    <mergeCell ref="I8:K9"/>
    <mergeCell ref="L8:N9"/>
    <mergeCell ref="A10:A11"/>
    <mergeCell ref="B10:B11"/>
    <mergeCell ref="E10:E11"/>
    <mergeCell ref="H10:H11"/>
    <mergeCell ref="I10:K11"/>
    <mergeCell ref="L14:N15"/>
    <mergeCell ref="A12:A13"/>
    <mergeCell ref="B12:B13"/>
    <mergeCell ref="E12:E13"/>
    <mergeCell ref="H12:H13"/>
    <mergeCell ref="I12:K13"/>
    <mergeCell ref="L12:N13"/>
    <mergeCell ref="A14:A15"/>
    <mergeCell ref="B14:B15"/>
    <mergeCell ref="E14:E15"/>
    <mergeCell ref="H14:H15"/>
    <mergeCell ref="I14:K15"/>
    <mergeCell ref="L18:N19"/>
    <mergeCell ref="A16:A17"/>
    <mergeCell ref="B16:B17"/>
    <mergeCell ref="E16:E17"/>
    <mergeCell ref="H16:H17"/>
    <mergeCell ref="I16:K17"/>
    <mergeCell ref="L16:N17"/>
    <mergeCell ref="A18:A19"/>
    <mergeCell ref="B18:B19"/>
    <mergeCell ref="E18:E19"/>
    <mergeCell ref="H18:H19"/>
    <mergeCell ref="I18:K19"/>
    <mergeCell ref="L22:N23"/>
    <mergeCell ref="A20:A21"/>
    <mergeCell ref="B20:B21"/>
    <mergeCell ref="E20:E21"/>
    <mergeCell ref="H20:H21"/>
    <mergeCell ref="I20:K21"/>
    <mergeCell ref="L20:N21"/>
    <mergeCell ref="A22:A23"/>
    <mergeCell ref="B22:B23"/>
    <mergeCell ref="E22:E23"/>
    <mergeCell ref="H22:H23"/>
    <mergeCell ref="I22:K23"/>
    <mergeCell ref="L26:N27"/>
    <mergeCell ref="A24:A25"/>
    <mergeCell ref="B24:B25"/>
    <mergeCell ref="E24:E25"/>
    <mergeCell ref="H24:H25"/>
    <mergeCell ref="I24:K25"/>
    <mergeCell ref="L24:N25"/>
    <mergeCell ref="C28:I28"/>
    <mergeCell ref="A26:A27"/>
    <mergeCell ref="B26:B27"/>
    <mergeCell ref="E26:E27"/>
    <mergeCell ref="H26:H27"/>
    <mergeCell ref="I26:K27"/>
  </mergeCells>
  <hyperlinks>
    <hyperlink ref="C28:I28" location="'Assumptions and Methodology'!A47" display="For Sources and Assumptions please click here"/>
  </hyperlinks>
  <pageMargins left="0.34" right="0.32" top="0.25" bottom="0.25" header="0.3" footer="0.3"/>
  <pageSetup scale="54" fitToWidth="2" orientation="landscape" r:id="rId1"/>
  <headerFooter alignWithMargins="0">
    <oddHeader>&amp;C&amp;"-,Bold"&amp;14APPLIANCE COST  WORKSHEET</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15"/>
  <sheetViews>
    <sheetView showGridLines="0" view="pageBreakPreview" zoomScale="140" zoomScaleNormal="150" zoomScaleSheetLayoutView="140" zoomScalePageLayoutView="85" workbookViewId="0">
      <selection activeCell="I5" sqref="I5"/>
    </sheetView>
  </sheetViews>
  <sheetFormatPr defaultRowHeight="15" x14ac:dyDescent="0.25"/>
  <cols>
    <col min="1" max="1" width="3.140625" customWidth="1"/>
    <col min="2" max="2" width="10.5703125" customWidth="1"/>
    <col min="3" max="3" width="9.140625" customWidth="1"/>
    <col min="4" max="4" width="6.7109375" customWidth="1"/>
    <col min="5" max="5" width="6.42578125" customWidth="1"/>
    <col min="6" max="6" width="6.5703125" customWidth="1"/>
    <col min="7" max="7" width="8.42578125" customWidth="1"/>
    <col min="8" max="8" width="15" customWidth="1"/>
    <col min="9" max="9" width="11.7109375" customWidth="1"/>
    <col min="10" max="10" width="9.42578125" customWidth="1"/>
    <col min="12" max="12" width="9.42578125" customWidth="1"/>
    <col min="13" max="13" width="22.42578125" customWidth="1"/>
    <col min="14" max="14" width="28.42578125" customWidth="1"/>
    <col min="15" max="15" width="5.7109375" customWidth="1"/>
  </cols>
  <sheetData>
    <row r="1" spans="1:14" ht="26.25" x14ac:dyDescent="0.4">
      <c r="B1" s="78" t="s">
        <v>275</v>
      </c>
      <c r="N1" s="319"/>
    </row>
    <row r="2" spans="1:14" ht="9.75" customHeight="1" thickBot="1" x14ac:dyDescent="0.3">
      <c r="N2" s="319"/>
    </row>
    <row r="3" spans="1:14" ht="31.5" customHeight="1" thickBot="1" x14ac:dyDescent="0.3">
      <c r="A3" s="575" t="s">
        <v>15</v>
      </c>
      <c r="B3" s="577" t="s">
        <v>61</v>
      </c>
      <c r="C3" s="570" t="s">
        <v>62</v>
      </c>
      <c r="D3" s="579" t="s">
        <v>270</v>
      </c>
      <c r="E3" s="580"/>
      <c r="F3" s="580"/>
      <c r="G3" s="581"/>
      <c r="H3" s="570" t="s">
        <v>63</v>
      </c>
      <c r="I3" s="570" t="s">
        <v>184</v>
      </c>
      <c r="J3" s="570" t="s">
        <v>186</v>
      </c>
      <c r="K3" s="570" t="s">
        <v>65</v>
      </c>
      <c r="L3" s="570" t="s">
        <v>185</v>
      </c>
      <c r="M3" s="570" t="s">
        <v>64</v>
      </c>
      <c r="N3" s="572" t="s">
        <v>188</v>
      </c>
    </row>
    <row r="4" spans="1:14" ht="40.5" customHeight="1" thickBot="1" x14ac:dyDescent="0.3">
      <c r="A4" s="576"/>
      <c r="B4" s="578"/>
      <c r="C4" s="571"/>
      <c r="D4" s="452">
        <v>1</v>
      </c>
      <c r="E4" s="452">
        <v>2</v>
      </c>
      <c r="F4" s="452">
        <v>3</v>
      </c>
      <c r="G4" s="452" t="s">
        <v>271</v>
      </c>
      <c r="H4" s="571"/>
      <c r="I4" s="571"/>
      <c r="J4" s="571"/>
      <c r="K4" s="571"/>
      <c r="L4" s="571"/>
      <c r="M4" s="571"/>
      <c r="N4" s="573"/>
    </row>
    <row r="5" spans="1:14" ht="39.950000000000003" customHeight="1" x14ac:dyDescent="0.25">
      <c r="A5" s="453">
        <v>1</v>
      </c>
      <c r="B5" s="454" t="s">
        <v>66</v>
      </c>
      <c r="C5" s="349">
        <v>0.38</v>
      </c>
      <c r="D5" s="455">
        <v>74</v>
      </c>
      <c r="E5" s="455">
        <v>75</v>
      </c>
      <c r="F5" s="455">
        <v>70</v>
      </c>
      <c r="G5" s="350">
        <v>73</v>
      </c>
      <c r="H5" s="350" t="s">
        <v>67</v>
      </c>
      <c r="I5" s="350" t="s">
        <v>68</v>
      </c>
      <c r="J5" s="350" t="s">
        <v>69</v>
      </c>
      <c r="K5" s="350">
        <v>8</v>
      </c>
      <c r="L5" s="350" t="s">
        <v>70</v>
      </c>
      <c r="M5" s="350" t="s">
        <v>71</v>
      </c>
      <c r="N5" s="351" t="s">
        <v>189</v>
      </c>
    </row>
    <row r="6" spans="1:14" ht="60" customHeight="1" x14ac:dyDescent="0.25">
      <c r="A6" s="453">
        <v>2</v>
      </c>
      <c r="B6" s="456"/>
      <c r="C6" s="370"/>
      <c r="D6" s="370"/>
      <c r="E6" s="370"/>
      <c r="F6" s="370"/>
      <c r="G6" s="352"/>
      <c r="H6" s="352"/>
      <c r="I6" s="352"/>
      <c r="J6" s="352"/>
      <c r="K6" s="352"/>
      <c r="L6" s="352"/>
      <c r="M6" s="352"/>
      <c r="N6" s="353"/>
    </row>
    <row r="7" spans="1:14" ht="60" customHeight="1" x14ac:dyDescent="0.25">
      <c r="A7" s="453">
        <v>3</v>
      </c>
      <c r="B7" s="456"/>
      <c r="C7" s="352"/>
      <c r="D7" s="352"/>
      <c r="E7" s="352"/>
      <c r="F7" s="352"/>
      <c r="G7" s="352"/>
      <c r="H7" s="352"/>
      <c r="I7" s="352"/>
      <c r="J7" s="352"/>
      <c r="K7" s="352"/>
      <c r="L7" s="352"/>
      <c r="M7" s="352"/>
      <c r="N7" s="353"/>
    </row>
    <row r="8" spans="1:14" ht="60" customHeight="1" x14ac:dyDescent="0.25">
      <c r="A8" s="453">
        <v>4</v>
      </c>
      <c r="B8" s="456"/>
      <c r="C8" s="370"/>
      <c r="D8" s="370"/>
      <c r="E8" s="370"/>
      <c r="F8" s="370"/>
      <c r="G8" s="352"/>
      <c r="H8" s="352"/>
      <c r="I8" s="352"/>
      <c r="J8" s="352"/>
      <c r="K8" s="352"/>
      <c r="L8" s="352"/>
      <c r="M8" s="352"/>
      <c r="N8" s="353"/>
    </row>
    <row r="9" spans="1:14" ht="60" customHeight="1" x14ac:dyDescent="0.25">
      <c r="A9" s="453">
        <v>5</v>
      </c>
      <c r="B9" s="456"/>
      <c r="C9" s="352"/>
      <c r="D9" s="352"/>
      <c r="E9" s="352"/>
      <c r="F9" s="352"/>
      <c r="G9" s="352"/>
      <c r="H9" s="352"/>
      <c r="I9" s="352"/>
      <c r="J9" s="352"/>
      <c r="K9" s="352"/>
      <c r="L9" s="352"/>
      <c r="M9" s="352"/>
      <c r="N9" s="353"/>
    </row>
    <row r="10" spans="1:14" ht="60" customHeight="1" x14ac:dyDescent="0.25">
      <c r="A10" s="453">
        <v>6</v>
      </c>
      <c r="B10" s="456"/>
      <c r="C10" s="352"/>
      <c r="D10" s="352"/>
      <c r="E10" s="352"/>
      <c r="F10" s="352"/>
      <c r="G10" s="352"/>
      <c r="H10" s="352"/>
      <c r="I10" s="352"/>
      <c r="J10" s="352"/>
      <c r="K10" s="352"/>
      <c r="L10" s="352"/>
      <c r="M10" s="352"/>
      <c r="N10" s="353"/>
    </row>
    <row r="11" spans="1:14" ht="60" customHeight="1" x14ac:dyDescent="0.25">
      <c r="A11" s="453">
        <v>7</v>
      </c>
      <c r="B11" s="456"/>
      <c r="C11" s="352"/>
      <c r="D11" s="352"/>
      <c r="E11" s="352"/>
      <c r="F11" s="352"/>
      <c r="G11" s="352"/>
      <c r="H11" s="352"/>
      <c r="I11" s="352"/>
      <c r="J11" s="352"/>
      <c r="K11" s="352"/>
      <c r="L11" s="352"/>
      <c r="M11" s="352"/>
      <c r="N11" s="353"/>
    </row>
    <row r="12" spans="1:14" ht="60" customHeight="1" x14ac:dyDescent="0.25">
      <c r="A12" s="453">
        <v>8</v>
      </c>
      <c r="B12" s="456"/>
      <c r="C12" s="352"/>
      <c r="D12" s="352"/>
      <c r="E12" s="352"/>
      <c r="F12" s="352"/>
      <c r="G12" s="352"/>
      <c r="H12" s="352"/>
      <c r="I12" s="352"/>
      <c r="J12" s="352"/>
      <c r="K12" s="352"/>
      <c r="L12" s="352"/>
      <c r="M12" s="352"/>
      <c r="N12" s="353"/>
    </row>
    <row r="13" spans="1:14" ht="60" customHeight="1" x14ac:dyDescent="0.25">
      <c r="A13" s="453">
        <v>9</v>
      </c>
      <c r="B13" s="456"/>
      <c r="C13" s="352"/>
      <c r="D13" s="352"/>
      <c r="E13" s="352"/>
      <c r="F13" s="352"/>
      <c r="G13" s="352"/>
      <c r="H13" s="352"/>
      <c r="I13" s="352"/>
      <c r="J13" s="352"/>
      <c r="K13" s="352"/>
      <c r="L13" s="352"/>
      <c r="M13" s="352"/>
      <c r="N13" s="353"/>
    </row>
    <row r="14" spans="1:14" ht="60" customHeight="1" thickBot="1" x14ac:dyDescent="0.3">
      <c r="A14" s="457">
        <v>10</v>
      </c>
      <c r="B14" s="456"/>
      <c r="C14" s="352"/>
      <c r="D14" s="352"/>
      <c r="E14" s="352"/>
      <c r="F14" s="352"/>
      <c r="G14" s="352"/>
      <c r="H14" s="352"/>
      <c r="I14" s="352"/>
      <c r="J14" s="352"/>
      <c r="K14" s="352"/>
      <c r="L14" s="352"/>
      <c r="M14" s="352"/>
      <c r="N14" s="353"/>
    </row>
    <row r="15" spans="1:14" ht="13.5" customHeight="1" x14ac:dyDescent="0.25">
      <c r="B15" s="574" t="s">
        <v>90</v>
      </c>
      <c r="C15" s="574"/>
      <c r="D15" s="574"/>
      <c r="E15" s="574"/>
      <c r="F15" s="574"/>
      <c r="G15" s="574"/>
      <c r="H15" s="574"/>
    </row>
  </sheetData>
  <sheetProtection algorithmName="SHA-512" hashValue="1NvdZNYANGmNgzgcbhdxie2PyiXFnROz7ABS0GlOny37+qiByNrY8O2P0H7K1IlUikPodpV521KfnLDAtruzXQ==" saltValue="PhaStwsMkeduHHNvKPVG1Q==" spinCount="100000" sheet="1" objects="1" scenarios="1" selectLockedCells="1"/>
  <mergeCells count="12">
    <mergeCell ref="I3:I4"/>
    <mergeCell ref="B15:H15"/>
    <mergeCell ref="A3:A4"/>
    <mergeCell ref="B3:B4"/>
    <mergeCell ref="C3:C4"/>
    <mergeCell ref="D3:G3"/>
    <mergeCell ref="H3:H4"/>
    <mergeCell ref="J3:J4"/>
    <mergeCell ref="K3:K4"/>
    <mergeCell ref="L3:L4"/>
    <mergeCell ref="M3:M4"/>
    <mergeCell ref="N3:N4"/>
  </mergeCells>
  <hyperlinks>
    <hyperlink ref="B15:H15" location="'Assumptions and Methodology'!A47" display="For Sources and Assumptions please click here"/>
  </hyperlinks>
  <pageMargins left="0.7" right="0.7" top="0.25" bottom="0.25" header="0.3" footer="0.3"/>
  <pageSetup scale="78" orientation="landscape" r:id="rId1"/>
  <headerFooter>
    <oddHeader>&amp;CHVAC ANALYSIS WORKSHEET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33"/>
  <sheetViews>
    <sheetView showGridLines="0" view="pageBreakPreview" zoomScale="80" zoomScaleNormal="90" zoomScaleSheetLayoutView="80" workbookViewId="0">
      <selection activeCell="F17" sqref="F17"/>
    </sheetView>
  </sheetViews>
  <sheetFormatPr defaultRowHeight="15" x14ac:dyDescent="0.25"/>
  <cols>
    <col min="1" max="1" width="4.7109375" customWidth="1"/>
    <col min="2" max="2" width="11.42578125" customWidth="1"/>
    <col min="3" max="3" width="10.42578125" customWidth="1"/>
    <col min="4" max="4" width="7.42578125" customWidth="1"/>
    <col min="5" max="5" width="8.7109375" bestFit="1" customWidth="1"/>
    <col min="8" max="8" width="13.7109375" customWidth="1"/>
    <col min="9" max="9" width="22.85546875" customWidth="1"/>
    <col min="10" max="10" width="11.85546875" customWidth="1"/>
    <col min="11" max="11" width="11.28515625" customWidth="1"/>
    <col min="12" max="12" width="27.7109375" customWidth="1"/>
    <col min="13" max="13" width="13.28515625" bestFit="1" customWidth="1"/>
    <col min="14" max="14" width="6.28515625" customWidth="1"/>
    <col min="15" max="15" width="30.42578125" customWidth="1"/>
    <col min="16" max="16" width="12" customWidth="1"/>
    <col min="17" max="18" width="3" customWidth="1"/>
    <col min="19" max="19" width="9.42578125" customWidth="1"/>
    <col min="20" max="20" width="17" customWidth="1"/>
    <col min="21" max="21" width="10.28515625" customWidth="1"/>
    <col min="23" max="23" width="11.85546875" customWidth="1"/>
  </cols>
  <sheetData>
    <row r="1" spans="1:16" ht="26.25" x14ac:dyDescent="0.4">
      <c r="A1" s="27" t="s">
        <v>276</v>
      </c>
      <c r="B1" s="1"/>
      <c r="C1" s="1"/>
      <c r="D1" s="1"/>
      <c r="E1" s="1"/>
      <c r="F1" s="1"/>
      <c r="G1" s="1"/>
      <c r="H1" s="1"/>
      <c r="I1" s="1"/>
      <c r="J1" s="1"/>
      <c r="K1" s="1"/>
      <c r="L1" s="1"/>
      <c r="M1" s="1"/>
      <c r="N1" s="1"/>
      <c r="O1" s="1"/>
      <c r="P1" s="354"/>
    </row>
    <row r="2" spans="1:16" ht="11.25" customHeight="1" x14ac:dyDescent="0.4">
      <c r="A2" s="27"/>
      <c r="B2" s="1"/>
      <c r="C2" s="1"/>
      <c r="D2" s="1"/>
      <c r="E2" s="1"/>
      <c r="F2" s="1"/>
      <c r="G2" s="1"/>
      <c r="H2" s="7"/>
      <c r="I2" s="7"/>
      <c r="J2" s="3"/>
      <c r="K2" s="3"/>
      <c r="L2" s="3"/>
      <c r="M2" s="3"/>
      <c r="N2" s="3"/>
      <c r="O2" s="436"/>
      <c r="P2" s="3"/>
    </row>
    <row r="3" spans="1:16" ht="15.75" x14ac:dyDescent="0.25">
      <c r="A3" s="2"/>
      <c r="H3" s="7"/>
      <c r="I3" s="7" t="s">
        <v>161</v>
      </c>
      <c r="J3" s="3"/>
      <c r="K3" s="3"/>
      <c r="L3" s="3"/>
      <c r="M3" s="3"/>
      <c r="N3" s="3"/>
      <c r="O3" s="436"/>
      <c r="P3" s="3"/>
    </row>
    <row r="4" spans="1:16" ht="18" customHeight="1" x14ac:dyDescent="0.25">
      <c r="A4" s="264"/>
      <c r="B4" s="265" t="s">
        <v>2</v>
      </c>
      <c r="C4" s="58">
        <f>Summary!$E$13</f>
        <v>0.11</v>
      </c>
      <c r="D4" s="437"/>
      <c r="G4" s="7"/>
      <c r="H4" s="438"/>
      <c r="I4" s="7" t="s">
        <v>207</v>
      </c>
      <c r="J4" s="439"/>
      <c r="K4" s="439"/>
      <c r="L4" s="439"/>
      <c r="M4" s="439"/>
      <c r="N4" s="439"/>
      <c r="O4" s="3"/>
      <c r="P4" s="3"/>
    </row>
    <row r="5" spans="1:16" ht="15.75" x14ac:dyDescent="0.25">
      <c r="A5" s="264"/>
      <c r="B5" s="265" t="s">
        <v>201</v>
      </c>
      <c r="C5" s="334"/>
      <c r="D5" s="334"/>
      <c r="E5" s="335"/>
      <c r="F5" s="335"/>
      <c r="G5" s="335"/>
      <c r="I5" s="438"/>
      <c r="J5" s="440"/>
      <c r="K5" s="441"/>
      <c r="L5" s="440"/>
      <c r="M5" s="441"/>
      <c r="N5" s="440"/>
      <c r="O5" s="441"/>
    </row>
    <row r="6" spans="1:16" ht="14.25" customHeight="1" thickBot="1" x14ac:dyDescent="0.3"/>
    <row r="7" spans="1:16" ht="15.75" customHeight="1" x14ac:dyDescent="0.25">
      <c r="A7" s="442"/>
      <c r="B7" s="700" t="s">
        <v>164</v>
      </c>
      <c r="C7" s="701"/>
      <c r="D7" s="443"/>
      <c r="E7" s="444" t="s">
        <v>35</v>
      </c>
      <c r="F7" s="444" t="s">
        <v>36</v>
      </c>
      <c r="G7" s="444" t="s">
        <v>5</v>
      </c>
      <c r="H7" s="444" t="s">
        <v>6</v>
      </c>
      <c r="I7" s="444" t="s">
        <v>7</v>
      </c>
      <c r="J7" s="702" t="s">
        <v>8</v>
      </c>
      <c r="K7" s="702"/>
      <c r="L7" s="702"/>
      <c r="M7" s="703" t="s">
        <v>9</v>
      </c>
      <c r="N7" s="704"/>
      <c r="O7" s="705"/>
    </row>
    <row r="8" spans="1:16" s="180" customFormat="1" ht="45" x14ac:dyDescent="0.25">
      <c r="A8" s="188" t="s">
        <v>15</v>
      </c>
      <c r="B8" s="189" t="s">
        <v>61</v>
      </c>
      <c r="C8" s="189" t="s">
        <v>154</v>
      </c>
      <c r="D8" s="189"/>
      <c r="E8" s="190" t="s">
        <v>163</v>
      </c>
      <c r="F8" s="190" t="s">
        <v>162</v>
      </c>
      <c r="G8" s="189" t="s">
        <v>155</v>
      </c>
      <c r="H8" s="248" t="s">
        <v>192</v>
      </c>
      <c r="I8" s="445" t="s">
        <v>156</v>
      </c>
      <c r="J8" s="706" t="s">
        <v>265</v>
      </c>
      <c r="K8" s="707"/>
      <c r="L8" s="708"/>
      <c r="M8" s="709" t="s">
        <v>97</v>
      </c>
      <c r="N8" s="710"/>
      <c r="O8" s="711"/>
      <c r="P8" s="79"/>
    </row>
    <row r="9" spans="1:16" ht="28.5" customHeight="1" x14ac:dyDescent="0.25">
      <c r="A9" s="557">
        <v>1</v>
      </c>
      <c r="B9" s="567" t="s">
        <v>158</v>
      </c>
      <c r="C9" s="236" t="s">
        <v>129</v>
      </c>
      <c r="D9" s="236"/>
      <c r="E9" s="336">
        <v>2</v>
      </c>
      <c r="F9" s="337">
        <v>20</v>
      </c>
      <c r="G9" s="337">
        <v>300</v>
      </c>
      <c r="H9" s="337" t="s">
        <v>143</v>
      </c>
      <c r="I9" s="338" t="s">
        <v>236</v>
      </c>
      <c r="J9" s="682" t="s">
        <v>268</v>
      </c>
      <c r="K9" s="683"/>
      <c r="L9" s="684"/>
      <c r="M9" s="691" t="s">
        <v>269</v>
      </c>
      <c r="N9" s="692"/>
      <c r="O9" s="693"/>
      <c r="P9" s="86"/>
    </row>
    <row r="10" spans="1:16" ht="29.25" customHeight="1" x14ac:dyDescent="0.25">
      <c r="A10" s="558"/>
      <c r="B10" s="568"/>
      <c r="C10" s="236" t="s">
        <v>72</v>
      </c>
      <c r="D10" s="236"/>
      <c r="E10" s="336">
        <v>1</v>
      </c>
      <c r="F10" s="337">
        <v>6</v>
      </c>
      <c r="G10" s="337">
        <v>365</v>
      </c>
      <c r="H10" s="337" t="s">
        <v>193</v>
      </c>
      <c r="I10" s="338" t="s">
        <v>148</v>
      </c>
      <c r="J10" s="685"/>
      <c r="K10" s="686"/>
      <c r="L10" s="687"/>
      <c r="M10" s="694"/>
      <c r="N10" s="695"/>
      <c r="O10" s="696"/>
    </row>
    <row r="11" spans="1:16" ht="29.25" customHeight="1" x14ac:dyDescent="0.25">
      <c r="A11" s="559"/>
      <c r="B11" s="569"/>
      <c r="C11" s="236" t="s">
        <v>146</v>
      </c>
      <c r="D11" s="236"/>
      <c r="E11" s="339">
        <v>4</v>
      </c>
      <c r="F11" s="337">
        <v>6</v>
      </c>
      <c r="G11" s="337">
        <v>250</v>
      </c>
      <c r="H11" s="337" t="s">
        <v>143</v>
      </c>
      <c r="I11" s="338" t="s">
        <v>147</v>
      </c>
      <c r="J11" s="688"/>
      <c r="K11" s="689"/>
      <c r="L11" s="690"/>
      <c r="M11" s="697"/>
      <c r="N11" s="698"/>
      <c r="O11" s="699"/>
    </row>
    <row r="12" spans="1:16" ht="27.95" customHeight="1" x14ac:dyDescent="0.25">
      <c r="A12" s="557">
        <v>2</v>
      </c>
      <c r="B12" s="654"/>
      <c r="C12" s="386" t="s">
        <v>129</v>
      </c>
      <c r="D12" s="386"/>
      <c r="E12" s="446"/>
      <c r="F12" s="446"/>
      <c r="G12" s="446"/>
      <c r="H12" s="446"/>
      <c r="I12" s="447"/>
      <c r="J12" s="657"/>
      <c r="K12" s="658"/>
      <c r="L12" s="659"/>
      <c r="M12" s="666"/>
      <c r="N12" s="667"/>
      <c r="O12" s="668"/>
    </row>
    <row r="13" spans="1:16" ht="27.95" customHeight="1" x14ac:dyDescent="0.25">
      <c r="A13" s="558"/>
      <c r="B13" s="655"/>
      <c r="C13" s="386" t="s">
        <v>72</v>
      </c>
      <c r="D13" s="386"/>
      <c r="E13" s="446"/>
      <c r="F13" s="446"/>
      <c r="G13" s="446"/>
      <c r="H13" s="446"/>
      <c r="I13" s="447"/>
      <c r="J13" s="660"/>
      <c r="K13" s="661"/>
      <c r="L13" s="662"/>
      <c r="M13" s="669"/>
      <c r="N13" s="670"/>
      <c r="O13" s="671"/>
    </row>
    <row r="14" spans="1:16" ht="27.95" customHeight="1" x14ac:dyDescent="0.25">
      <c r="A14" s="559"/>
      <c r="B14" s="675"/>
      <c r="C14" s="386" t="s">
        <v>146</v>
      </c>
      <c r="D14" s="386"/>
      <c r="E14" s="446"/>
      <c r="F14" s="446"/>
      <c r="G14" s="446"/>
      <c r="H14" s="446"/>
      <c r="I14" s="447"/>
      <c r="J14" s="676"/>
      <c r="K14" s="677"/>
      <c r="L14" s="678"/>
      <c r="M14" s="679"/>
      <c r="N14" s="680"/>
      <c r="O14" s="681"/>
    </row>
    <row r="15" spans="1:16" ht="27.95" customHeight="1" x14ac:dyDescent="0.25">
      <c r="A15" s="557">
        <v>3</v>
      </c>
      <c r="B15" s="654"/>
      <c r="C15" s="386" t="s">
        <v>129</v>
      </c>
      <c r="D15" s="386"/>
      <c r="E15" s="446"/>
      <c r="F15" s="446"/>
      <c r="G15" s="446"/>
      <c r="H15" s="446"/>
      <c r="I15" s="447"/>
      <c r="J15" s="657"/>
      <c r="K15" s="658"/>
      <c r="L15" s="659"/>
      <c r="M15" s="666"/>
      <c r="N15" s="667"/>
      <c r="O15" s="668"/>
    </row>
    <row r="16" spans="1:16" ht="27.95" customHeight="1" x14ac:dyDescent="0.25">
      <c r="A16" s="558"/>
      <c r="B16" s="655"/>
      <c r="C16" s="386" t="s">
        <v>72</v>
      </c>
      <c r="D16" s="386"/>
      <c r="E16" s="446"/>
      <c r="F16" s="446"/>
      <c r="G16" s="446"/>
      <c r="H16" s="446"/>
      <c r="I16" s="447"/>
      <c r="J16" s="660"/>
      <c r="K16" s="661"/>
      <c r="L16" s="662"/>
      <c r="M16" s="669"/>
      <c r="N16" s="670"/>
      <c r="O16" s="671"/>
    </row>
    <row r="17" spans="1:15" ht="27.95" customHeight="1" x14ac:dyDescent="0.25">
      <c r="A17" s="559"/>
      <c r="B17" s="675"/>
      <c r="C17" s="386" t="s">
        <v>146</v>
      </c>
      <c r="D17" s="386"/>
      <c r="E17" s="446"/>
      <c r="F17" s="446"/>
      <c r="G17" s="446"/>
      <c r="H17" s="446"/>
      <c r="I17" s="447"/>
      <c r="J17" s="676"/>
      <c r="K17" s="677"/>
      <c r="L17" s="678"/>
      <c r="M17" s="679"/>
      <c r="N17" s="680"/>
      <c r="O17" s="681"/>
    </row>
    <row r="18" spans="1:15" ht="27.95" customHeight="1" x14ac:dyDescent="0.25">
      <c r="A18" s="557">
        <v>4</v>
      </c>
      <c r="B18" s="654"/>
      <c r="C18" s="386" t="s">
        <v>129</v>
      </c>
      <c r="D18" s="386"/>
      <c r="E18" s="446"/>
      <c r="F18" s="446"/>
      <c r="G18" s="446"/>
      <c r="H18" s="446"/>
      <c r="I18" s="447"/>
      <c r="J18" s="657"/>
      <c r="K18" s="658"/>
      <c r="L18" s="659"/>
      <c r="M18" s="666"/>
      <c r="N18" s="667"/>
      <c r="O18" s="668"/>
    </row>
    <row r="19" spans="1:15" ht="27.95" customHeight="1" x14ac:dyDescent="0.25">
      <c r="A19" s="558"/>
      <c r="B19" s="655"/>
      <c r="C19" s="386" t="s">
        <v>72</v>
      </c>
      <c r="D19" s="386"/>
      <c r="E19" s="446"/>
      <c r="F19" s="446"/>
      <c r="G19" s="446"/>
      <c r="H19" s="446"/>
      <c r="I19" s="447"/>
      <c r="J19" s="660"/>
      <c r="K19" s="661"/>
      <c r="L19" s="662"/>
      <c r="M19" s="669"/>
      <c r="N19" s="670"/>
      <c r="O19" s="671"/>
    </row>
    <row r="20" spans="1:15" ht="27.95" customHeight="1" x14ac:dyDescent="0.25">
      <c r="A20" s="559"/>
      <c r="B20" s="675"/>
      <c r="C20" s="386" t="s">
        <v>146</v>
      </c>
      <c r="D20" s="386"/>
      <c r="E20" s="446"/>
      <c r="F20" s="446"/>
      <c r="G20" s="446"/>
      <c r="H20" s="446"/>
      <c r="I20" s="447"/>
      <c r="J20" s="676"/>
      <c r="K20" s="677"/>
      <c r="L20" s="678"/>
      <c r="M20" s="679"/>
      <c r="N20" s="680"/>
      <c r="O20" s="681"/>
    </row>
    <row r="21" spans="1:15" ht="27.95" customHeight="1" x14ac:dyDescent="0.25">
      <c r="A21" s="557">
        <v>5</v>
      </c>
      <c r="B21" s="654"/>
      <c r="C21" s="386" t="s">
        <v>129</v>
      </c>
      <c r="D21" s="386"/>
      <c r="E21" s="446"/>
      <c r="F21" s="446"/>
      <c r="G21" s="446"/>
      <c r="H21" s="446"/>
      <c r="I21" s="447"/>
      <c r="J21" s="657"/>
      <c r="K21" s="658"/>
      <c r="L21" s="659"/>
      <c r="M21" s="666"/>
      <c r="N21" s="667"/>
      <c r="O21" s="668"/>
    </row>
    <row r="22" spans="1:15" ht="27.95" customHeight="1" x14ac:dyDescent="0.25">
      <c r="A22" s="558"/>
      <c r="B22" s="655"/>
      <c r="C22" s="386" t="s">
        <v>72</v>
      </c>
      <c r="D22" s="386"/>
      <c r="E22" s="446"/>
      <c r="F22" s="446"/>
      <c r="G22" s="446"/>
      <c r="H22" s="446"/>
      <c r="I22" s="447"/>
      <c r="J22" s="660"/>
      <c r="K22" s="661"/>
      <c r="L22" s="662"/>
      <c r="M22" s="669"/>
      <c r="N22" s="670"/>
      <c r="O22" s="671"/>
    </row>
    <row r="23" spans="1:15" ht="27.95" customHeight="1" x14ac:dyDescent="0.25">
      <c r="A23" s="559"/>
      <c r="B23" s="675"/>
      <c r="C23" s="386" t="s">
        <v>146</v>
      </c>
      <c r="D23" s="386"/>
      <c r="E23" s="446"/>
      <c r="F23" s="446"/>
      <c r="G23" s="446"/>
      <c r="H23" s="446"/>
      <c r="I23" s="447"/>
      <c r="J23" s="676"/>
      <c r="K23" s="677"/>
      <c r="L23" s="678"/>
      <c r="M23" s="679"/>
      <c r="N23" s="680"/>
      <c r="O23" s="681"/>
    </row>
    <row r="24" spans="1:15" ht="27.95" customHeight="1" x14ac:dyDescent="0.25">
      <c r="A24" s="557">
        <v>6</v>
      </c>
      <c r="B24" s="654"/>
      <c r="C24" s="386" t="s">
        <v>129</v>
      </c>
      <c r="D24" s="386"/>
      <c r="E24" s="446"/>
      <c r="F24" s="446"/>
      <c r="G24" s="446"/>
      <c r="H24" s="446"/>
      <c r="I24" s="447"/>
      <c r="J24" s="657"/>
      <c r="K24" s="658"/>
      <c r="L24" s="659"/>
      <c r="M24" s="666"/>
      <c r="N24" s="667"/>
      <c r="O24" s="668"/>
    </row>
    <row r="25" spans="1:15" ht="27.95" customHeight="1" x14ac:dyDescent="0.25">
      <c r="A25" s="558"/>
      <c r="B25" s="655"/>
      <c r="C25" s="386" t="s">
        <v>72</v>
      </c>
      <c r="D25" s="386"/>
      <c r="E25" s="446"/>
      <c r="F25" s="446"/>
      <c r="G25" s="446"/>
      <c r="H25" s="446"/>
      <c r="I25" s="447"/>
      <c r="J25" s="660"/>
      <c r="K25" s="661"/>
      <c r="L25" s="662"/>
      <c r="M25" s="669"/>
      <c r="N25" s="670"/>
      <c r="O25" s="671"/>
    </row>
    <row r="26" spans="1:15" ht="27.95" customHeight="1" x14ac:dyDescent="0.25">
      <c r="A26" s="559"/>
      <c r="B26" s="675"/>
      <c r="C26" s="386" t="s">
        <v>146</v>
      </c>
      <c r="D26" s="386"/>
      <c r="E26" s="446"/>
      <c r="F26" s="446"/>
      <c r="G26" s="446"/>
      <c r="H26" s="446"/>
      <c r="I26" s="447"/>
      <c r="J26" s="676"/>
      <c r="K26" s="677"/>
      <c r="L26" s="678"/>
      <c r="M26" s="679"/>
      <c r="N26" s="680"/>
      <c r="O26" s="681"/>
    </row>
    <row r="27" spans="1:15" ht="27.95" customHeight="1" x14ac:dyDescent="0.25">
      <c r="A27" s="557">
        <v>7</v>
      </c>
      <c r="B27" s="654"/>
      <c r="C27" s="386" t="s">
        <v>129</v>
      </c>
      <c r="D27" s="386"/>
      <c r="E27" s="446"/>
      <c r="F27" s="446"/>
      <c r="G27" s="446"/>
      <c r="H27" s="446"/>
      <c r="I27" s="447"/>
      <c r="J27" s="657"/>
      <c r="K27" s="658"/>
      <c r="L27" s="659"/>
      <c r="M27" s="666"/>
      <c r="N27" s="667"/>
      <c r="O27" s="668"/>
    </row>
    <row r="28" spans="1:15" ht="27.95" customHeight="1" x14ac:dyDescent="0.25">
      <c r="A28" s="558"/>
      <c r="B28" s="655"/>
      <c r="C28" s="386" t="s">
        <v>72</v>
      </c>
      <c r="D28" s="386"/>
      <c r="E28" s="446"/>
      <c r="F28" s="446"/>
      <c r="G28" s="446"/>
      <c r="H28" s="446"/>
      <c r="I28" s="447"/>
      <c r="J28" s="660"/>
      <c r="K28" s="661"/>
      <c r="L28" s="662"/>
      <c r="M28" s="669"/>
      <c r="N28" s="670"/>
      <c r="O28" s="671"/>
    </row>
    <row r="29" spans="1:15" ht="27.95" customHeight="1" thickBot="1" x14ac:dyDescent="0.3">
      <c r="A29" s="563"/>
      <c r="B29" s="656"/>
      <c r="C29" s="386" t="s">
        <v>146</v>
      </c>
      <c r="D29" s="386"/>
      <c r="E29" s="448"/>
      <c r="F29" s="448"/>
      <c r="G29" s="448"/>
      <c r="H29" s="446"/>
      <c r="I29" s="449"/>
      <c r="J29" s="663"/>
      <c r="K29" s="664"/>
      <c r="L29" s="665"/>
      <c r="M29" s="672"/>
      <c r="N29" s="673"/>
      <c r="O29" s="674"/>
    </row>
    <row r="30" spans="1:15" ht="27.95" customHeight="1" x14ac:dyDescent="0.25">
      <c r="A30" s="557">
        <v>8</v>
      </c>
      <c r="B30" s="654"/>
      <c r="C30" s="386" t="s">
        <v>129</v>
      </c>
      <c r="D30" s="386"/>
      <c r="E30" s="446"/>
      <c r="F30" s="446"/>
      <c r="G30" s="446"/>
      <c r="H30" s="446"/>
      <c r="I30" s="447"/>
      <c r="J30" s="657"/>
      <c r="K30" s="658"/>
      <c r="L30" s="659"/>
      <c r="M30" s="666"/>
      <c r="N30" s="667"/>
      <c r="O30" s="668"/>
    </row>
    <row r="31" spans="1:15" ht="27.95" customHeight="1" x14ac:dyDescent="0.25">
      <c r="A31" s="558"/>
      <c r="B31" s="655"/>
      <c r="C31" s="386" t="s">
        <v>72</v>
      </c>
      <c r="D31" s="386"/>
      <c r="E31" s="446"/>
      <c r="F31" s="446"/>
      <c r="G31" s="446"/>
      <c r="H31" s="446"/>
      <c r="I31" s="447"/>
      <c r="J31" s="660"/>
      <c r="K31" s="661"/>
      <c r="L31" s="662"/>
      <c r="M31" s="669"/>
      <c r="N31" s="670"/>
      <c r="O31" s="671"/>
    </row>
    <row r="32" spans="1:15" ht="27.95" customHeight="1" thickBot="1" x14ac:dyDescent="0.3">
      <c r="A32" s="563"/>
      <c r="B32" s="656"/>
      <c r="C32" s="450" t="s">
        <v>146</v>
      </c>
      <c r="D32" s="450"/>
      <c r="E32" s="448"/>
      <c r="F32" s="448"/>
      <c r="G32" s="448"/>
      <c r="H32" s="451"/>
      <c r="I32" s="449"/>
      <c r="J32" s="663"/>
      <c r="K32" s="664"/>
      <c r="L32" s="665"/>
      <c r="M32" s="672"/>
      <c r="N32" s="673"/>
      <c r="O32" s="674"/>
    </row>
    <row r="33" spans="1:9" ht="14.25" customHeight="1" x14ac:dyDescent="0.25">
      <c r="A33" s="391"/>
      <c r="B33" s="391"/>
      <c r="C33" s="574" t="s">
        <v>90</v>
      </c>
      <c r="D33" s="574"/>
      <c r="E33" s="574"/>
      <c r="F33" s="574"/>
      <c r="G33" s="574"/>
      <c r="H33" s="574"/>
      <c r="I33" s="574"/>
    </row>
  </sheetData>
  <sheetProtection algorithmName="SHA-512" hashValue="g/aS5hSBKaY2fUOKnT5C4jYbczDWQ8f+p8wYjZ+RYVklz6zWyvAXsbCQdTy2cKLs8qUUrUUlalCO2Rg2SdAy8Q==" saltValue="QV4c7QCc4SLTATjmluHHKg==" spinCount="100000" sheet="1" objects="1" scenarios="1" selectLockedCells="1"/>
  <mergeCells count="38">
    <mergeCell ref="A9:A11"/>
    <mergeCell ref="B9:B11"/>
    <mergeCell ref="J9:L11"/>
    <mergeCell ref="M9:O11"/>
    <mergeCell ref="B7:C7"/>
    <mergeCell ref="J7:L7"/>
    <mergeCell ref="M7:O7"/>
    <mergeCell ref="J8:L8"/>
    <mergeCell ref="M8:O8"/>
    <mergeCell ref="A12:A14"/>
    <mergeCell ref="B12:B14"/>
    <mergeCell ref="J12:L14"/>
    <mergeCell ref="M12:O14"/>
    <mergeCell ref="A15:A17"/>
    <mergeCell ref="B15:B17"/>
    <mergeCell ref="J15:L17"/>
    <mergeCell ref="M15:O17"/>
    <mergeCell ref="A18:A20"/>
    <mergeCell ref="B18:B20"/>
    <mergeCell ref="J18:L20"/>
    <mergeCell ref="M18:O20"/>
    <mergeCell ref="A21:A23"/>
    <mergeCell ref="B21:B23"/>
    <mergeCell ref="J21:L23"/>
    <mergeCell ref="M21:O23"/>
    <mergeCell ref="A24:A26"/>
    <mergeCell ref="B24:B26"/>
    <mergeCell ref="J24:L26"/>
    <mergeCell ref="M24:O26"/>
    <mergeCell ref="A27:A29"/>
    <mergeCell ref="B27:B29"/>
    <mergeCell ref="J27:L29"/>
    <mergeCell ref="M27:O29"/>
    <mergeCell ref="A30:A32"/>
    <mergeCell ref="B30:B32"/>
    <mergeCell ref="J30:L32"/>
    <mergeCell ref="M30:O32"/>
    <mergeCell ref="C33:I33"/>
  </mergeCells>
  <dataValidations count="2">
    <dataValidation type="list" allowBlank="1" showInputMessage="1" showErrorMessage="1" sqref="H9:H32">
      <formula1>#REF!</formula1>
    </dataValidation>
    <dataValidation type="list" allowBlank="1" showInputMessage="1" showErrorMessage="1" sqref="I9:I32">
      <formula1>#REF!</formula1>
    </dataValidation>
  </dataValidations>
  <hyperlinks>
    <hyperlink ref="C33:I33" location="'Assumptions and Methodology'!A47" display="For Sources and Assumptions please click here"/>
  </hyperlinks>
  <pageMargins left="0.2" right="0.2" top="0.25" bottom="0.25" header="0.3" footer="0.3"/>
  <pageSetup scale="68" orientation="landscape" r:id="rId1"/>
  <headerFooter>
    <oddHeader>&amp;CCOMPUTER POWER MANAGEMENT WORKSHEET</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EE676243A454088A535845EFD80A0" ma:contentTypeVersion="0" ma:contentTypeDescription="Create a new document." ma:contentTypeScope="" ma:versionID="bbff07f0eedfe46a4153f56fd59f59ff">
  <xsd:schema xmlns:xsd="http://www.w3.org/2001/XMLSchema" xmlns:xs="http://www.w3.org/2001/XMLSchema" xmlns:p="http://schemas.microsoft.com/office/2006/metadata/properties" targetNamespace="http://schemas.microsoft.com/office/2006/metadata/properties" ma:root="true" ma:fieldsID="a96706ea0c4d2630b954ba078f14d1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962FCA-F81D-4B6C-B6CF-9B65A811FC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037834A-5746-4A5A-977F-CA6B6E8C5426}">
  <ds:schemaRefs>
    <ds:schemaRef ds:uri="http://schemas.microsoft.com/sharepoint/v3/contenttype/forms"/>
  </ds:schemaRefs>
</ds:datastoreItem>
</file>

<file path=customXml/itemProps3.xml><?xml version="1.0" encoding="utf-8"?>
<ds:datastoreItem xmlns:ds="http://schemas.openxmlformats.org/officeDocument/2006/customXml" ds:itemID="{10840B59-73EE-47BC-84BF-A6A873DE27ED}">
  <ds:schemaRefs>
    <ds:schemaRef ds:uri="http://purl.org/dc/terms/"/>
    <ds:schemaRef ds:uri="http://purl.org/dc/dcmitype/"/>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Summary</vt:lpstr>
      <vt:lpstr>Lighting Cost Worksheet</vt:lpstr>
      <vt:lpstr>Appliance Cost Worksheet</vt:lpstr>
      <vt:lpstr>Computer Power Management</vt:lpstr>
      <vt:lpstr>HVAC Worksheet</vt:lpstr>
      <vt:lpstr>Lighting Print Out Sheet</vt:lpstr>
      <vt:lpstr>Appliance Print Out Sheet</vt:lpstr>
      <vt:lpstr>HVAC Worksheet Print Out</vt:lpstr>
      <vt:lpstr>Computer Assesment Print Out</vt:lpstr>
      <vt:lpstr>Assumptions and Methodology</vt:lpstr>
      <vt:lpstr>'Appliance Cost Worksheet'!Print_Area</vt:lpstr>
      <vt:lpstr>'Appliance Print Out Sheet'!Print_Area</vt:lpstr>
      <vt:lpstr>'Assumptions and Methodology'!Print_Area</vt:lpstr>
      <vt:lpstr>'Computer Assesment Print Out'!Print_Area</vt:lpstr>
      <vt:lpstr>'Computer Power Management'!Print_Area</vt:lpstr>
      <vt:lpstr>'HVAC Worksheet'!Print_Area</vt:lpstr>
      <vt:lpstr>'HVAC Worksheet Print Out'!Print_Area</vt:lpstr>
      <vt:lpstr>'Lighting Cost Worksheet'!Print_Area</vt:lpstr>
      <vt:lpstr>'Lighting Print Out Sheet'!Print_Area</vt:lpstr>
    </vt:vector>
  </TitlesOfParts>
  <Company>ASE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jquach</dc:creator>
  <cp:lastModifiedBy>Stainthorp, Aaron</cp:lastModifiedBy>
  <cp:lastPrinted>2012-04-25T17:28:45Z</cp:lastPrinted>
  <dcterms:created xsi:type="dcterms:W3CDTF">2012-02-23T22:47:37Z</dcterms:created>
  <dcterms:modified xsi:type="dcterms:W3CDTF">2013-10-22T21:08:41Z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0x0101003CEEE676243A454088A535845EFD80A0</vt:lpwstr>
  </property>
</Properties>
</file>